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0" windowWidth="15195" windowHeight="8445" tabRatio="760" activeTab="1"/>
  </bookViews>
  <sheets>
    <sheet name="Dateneingabe" sheetId="1" r:id="rId1"/>
    <sheet name="Berechnung" sheetId="2" r:id="rId2"/>
    <sheet name="Annuität" sheetId="3" r:id="rId3"/>
    <sheet name="Kapitalrate" sheetId="4" r:id="rId4"/>
    <sheet name="Vergleich" sheetId="5" r:id="rId5"/>
    <sheet name="Annuitätentabelle" sheetId="6" r:id="rId6"/>
  </sheets>
  <definedNames>
    <definedName name="AccessDatabase" hidden="1">"D:\01 LLA Imst\01 Lehrfaecher\01 wirtschaft\02 betriebslehre\03 3-jahrgang\05 excel-berechnungen\tilgungsplan\modell zur annuitätenrechnung mit integrierter annuitätentabelle mit eingabeformular.mdb"</definedName>
    <definedName name="_xlnm.Print_Area" localSheetId="2">'Annuität'!$A$1:$Q$48</definedName>
    <definedName name="_xlnm.Print_Area" localSheetId="5">'Annuitätentabelle'!$B$1:$O$39</definedName>
    <definedName name="_xlnm.Print_Area" localSheetId="1">'Berechnung'!$A$1:$E$29</definedName>
    <definedName name="_xlnm.Print_Area" localSheetId="3">'Kapitalrate'!$A$1:$Q$48</definedName>
    <definedName name="K">'Dateneingabe'!$C$13</definedName>
    <definedName name="n">'Dateneingabe'!$C$15</definedName>
  </definedNames>
  <calcPr fullCalcOnLoad="1"/>
</workbook>
</file>

<file path=xl/sharedStrings.xml><?xml version="1.0" encoding="utf-8"?>
<sst xmlns="http://schemas.openxmlformats.org/spreadsheetml/2006/main" count="181" uniqueCount="47">
  <si>
    <t>Investition und Finanzierung</t>
  </si>
  <si>
    <t>a.</t>
  </si>
  <si>
    <t>Kapitalbetrag:</t>
  </si>
  <si>
    <t>Zinssatz:</t>
  </si>
  <si>
    <t>Laufzeit:</t>
  </si>
  <si>
    <t>Jahr</t>
  </si>
  <si>
    <t>Restschuld</t>
  </si>
  <si>
    <t>Zinsen</t>
  </si>
  <si>
    <t>Tilgungsrate</t>
  </si>
  <si>
    <t>Jahresrate</t>
  </si>
  <si>
    <t>1.</t>
  </si>
  <si>
    <t>2.</t>
  </si>
  <si>
    <t>3.</t>
  </si>
  <si>
    <t>Bilanz</t>
  </si>
  <si>
    <t>Formeln und Rechenansätze für die Berechnung der Restschuld</t>
  </si>
  <si>
    <t>Formeln und Rechenansätze für die Berechnung der Zinsen</t>
  </si>
  <si>
    <t>b.</t>
  </si>
  <si>
    <t>Annuitätentabelle</t>
  </si>
  <si>
    <t>Annuitätenfaktor:</t>
  </si>
  <si>
    <t>n/p</t>
  </si>
  <si>
    <t>Annuität</t>
  </si>
  <si>
    <t>Tilgungsplan - Annuitätentilgung</t>
  </si>
  <si>
    <t>Tilgungsplan - Kapitalratentilgung</t>
  </si>
  <si>
    <t>Kapitalrate</t>
  </si>
  <si>
    <r>
      <t xml:space="preserve">Erstelle für folgendes Beispiel einer Tilgung in gleichen Jahresraten (= </t>
    </r>
    <r>
      <rPr>
        <b/>
        <sz val="12"/>
        <color indexed="10"/>
        <rFont val="Arial"/>
        <family val="2"/>
      </rPr>
      <t>Annuitätentilgung</t>
    </r>
    <r>
      <rPr>
        <b/>
        <sz val="12"/>
        <color indexed="9"/>
        <rFont val="Arial"/>
        <family val="2"/>
      </rPr>
      <t>) einen Tilgungsplan:</t>
    </r>
  </si>
  <si>
    <t>Methodenvergleich</t>
  </si>
  <si>
    <t>VT</t>
  </si>
  <si>
    <t>insgesamt billiger</t>
  </si>
  <si>
    <t>NT</t>
  </si>
  <si>
    <t>am Anfang teurer</t>
  </si>
  <si>
    <t>in den 1. Jahren billiger</t>
  </si>
  <si>
    <t>insgesamt teurer</t>
  </si>
  <si>
    <t/>
  </si>
  <si>
    <t>© by Mag. Wolfgang Harasleben</t>
  </si>
  <si>
    <t>Tilgungsplan</t>
  </si>
  <si>
    <t>Zinssatz</t>
  </si>
  <si>
    <t>Minimum</t>
  </si>
  <si>
    <t>Zinssprünge</t>
  </si>
  <si>
    <t>Maximum</t>
  </si>
  <si>
    <t>Laufzeit</t>
  </si>
  <si>
    <t>n</t>
  </si>
  <si>
    <t>Kredit-/Kapitalbetrag</t>
  </si>
  <si>
    <r>
      <t xml:space="preserve">Erstelle für folgendes Beispiel einer Tilgung in ungleichen Jahresraten (= </t>
    </r>
    <r>
      <rPr>
        <b/>
        <sz val="12"/>
        <color indexed="10"/>
        <rFont val="Arial"/>
        <family val="2"/>
      </rPr>
      <t>Kapitalratentilgung</t>
    </r>
    <r>
      <rPr>
        <b/>
        <sz val="12"/>
        <color indexed="9"/>
        <rFont val="Arial"/>
        <family val="2"/>
      </rPr>
      <t>) einen Tilgungsplan:</t>
    </r>
  </si>
  <si>
    <t>Annuitätentilgung</t>
  </si>
  <si>
    <t>Kapitalratentilgung</t>
  </si>
  <si>
    <r>
      <t>©</t>
    </r>
    <r>
      <rPr>
        <sz val="8"/>
        <color indexed="12"/>
        <rFont val="Times New Roman"/>
        <family val="1"/>
      </rPr>
      <t xml:space="preserve"> by Mag. Wolfgang Harasleben</t>
    </r>
  </si>
  <si>
    <t>Formeln und Rechenansätze für die Berechnung der Tilgungsrate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</si>
</sst>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&quot;€&quot;"/>
    <numFmt numFmtId="177" formatCode="0.000&quot;.&quot;000"/>
    <numFmt numFmtId="178" formatCode="#,##0.000000"/>
    <numFmt numFmtId="179" formatCode="&quot;p = &quot;0.0%"/>
    <numFmt numFmtId="180" formatCode="&quot;€&quot;\ #,##0.0;[Red]\-&quot;€&quot;\ #,##0.0"/>
    <numFmt numFmtId="181" formatCode="&quot;€&quot;\ #,##0.000;[Red]\-&quot;€&quot;\ #,##0.000"/>
    <numFmt numFmtId="182" formatCode="&quot;€&quot;\ #,##0.0000;[Red]\-&quot;€&quot;\ #,##0.0000"/>
    <numFmt numFmtId="183" formatCode="&quot;€&quot;\ #,##0.00000;[Red]\-&quot;€&quot;\ #,##0.00000"/>
    <numFmt numFmtId="184" formatCode="&quot;€&quot;\ #,##0.000000;[Red]\-&quot;€&quot;\ #,##0.000000"/>
    <numFmt numFmtId="185" formatCode="0.0%"/>
    <numFmt numFmtId="186" formatCode="#,##0.000"/>
    <numFmt numFmtId="187" formatCode="#,##0.0000"/>
    <numFmt numFmtId="188" formatCode="#,##0.00000"/>
    <numFmt numFmtId="189" formatCode="&quot;+&quot;\ #,##0.00\ &quot;€&quot;"/>
    <numFmt numFmtId="190" formatCode="_-* #,##0.000000_-;\-* #,##0.000000_-;_-* &quot;-&quot;??????_-;_-@_-"/>
    <numFmt numFmtId="191" formatCode="&quot;€&quot;\ #,##0.00"/>
    <numFmt numFmtId="192" formatCode="&quot;öS&quot;\ #,##0;\-&quot;öS&quot;\ #,##0"/>
    <numFmt numFmtId="193" formatCode="&quot;öS&quot;\ #,##0;[Red]\-&quot;öS&quot;\ #,##0"/>
    <numFmt numFmtId="194" formatCode="&quot;öS&quot;\ #,##0.00;\-&quot;öS&quot;\ #,##0.00"/>
    <numFmt numFmtId="195" formatCode="&quot;öS&quot;\ #,##0.00;[Red]\-&quot;öS&quot;\ #,##0.00"/>
    <numFmt numFmtId="196" formatCode="_-&quot;öS&quot;\ * #,##0_-;\-&quot;öS&quot;\ * #,##0_-;_-&quot;öS&quot;\ * &quot;-&quot;_-;_-@_-"/>
    <numFmt numFmtId="197" formatCode="_-&quot;öS&quot;\ * #,##0.00_-;\-&quot;öS&quot;\ * #,##0.00_-;_-&quot;öS&quot;\ * &quot;-&quot;??_-;_-@_-"/>
    <numFmt numFmtId="198" formatCode="&quot;p = &quot;#\ ?/?\ %"/>
    <numFmt numFmtId="199" formatCode="&quot;p = &quot;#\ ?/?\ &quot;%&quot;"/>
    <numFmt numFmtId="200" formatCode="0.000000"/>
    <numFmt numFmtId="201" formatCode="0\ %"/>
    <numFmt numFmtId="202" formatCode="0\ &quot;Jahre&quot;"/>
    <numFmt numFmtId="203" formatCode="[$€-2]\ #,##0.00"/>
    <numFmt numFmtId="204" formatCode="#\ ?/?\ &quot;%&quot;"/>
    <numFmt numFmtId="205" formatCode="#\ ??/??\ &quot;%&quot;"/>
    <numFmt numFmtId="206" formatCode="0\ &quot;Jahr(e)&quot;"/>
    <numFmt numFmtId="207" formatCode="&quot;p = &quot;#\ ??/??\ &quot;%&quot;"/>
    <numFmt numFmtId="208" formatCode="&quot;p=&quot;#\ ??/??&quot;%&quot;"/>
    <numFmt numFmtId="209" formatCode="&quot;p=&quot;#\ ##/##&quot;%&quot;"/>
    <numFmt numFmtId="210" formatCode="#\ ##/##\ &quot;%&quot;"/>
    <numFmt numFmtId="211" formatCode="General\ &quot;Jahre&quot;"/>
    <numFmt numFmtId="212" formatCode="0.0#\ %"/>
  </numFmts>
  <fonts count="64"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 Black"/>
      <family val="2"/>
    </font>
    <font>
      <sz val="12"/>
      <color indexed="9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 Black"/>
      <family val="2"/>
    </font>
    <font>
      <sz val="18"/>
      <name val="Arial Black"/>
      <family val="2"/>
    </font>
    <font>
      <b/>
      <i/>
      <sz val="8"/>
      <color indexed="9"/>
      <name val="Arial"/>
      <family val="2"/>
    </font>
    <font>
      <sz val="14"/>
      <name val="Arial Black"/>
      <family val="2"/>
    </font>
    <font>
      <sz val="16"/>
      <color indexed="9"/>
      <name val="Arial Black"/>
      <family val="2"/>
    </font>
    <font>
      <sz val="10"/>
      <color indexed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sz val="16"/>
      <color indexed="9"/>
      <name val="Arial"/>
      <family val="0"/>
    </font>
    <font>
      <sz val="8"/>
      <color indexed="12"/>
      <name val="Arial"/>
      <family val="0"/>
    </font>
    <font>
      <sz val="8"/>
      <color indexed="12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0"/>
    </font>
    <font>
      <b/>
      <sz val="9"/>
      <color indexed="9"/>
      <name val="Arial"/>
      <family val="0"/>
    </font>
    <font>
      <b/>
      <sz val="8"/>
      <color indexed="9"/>
      <name val="Wingdings 3"/>
      <family val="0"/>
    </font>
    <font>
      <b/>
      <sz val="8"/>
      <color indexed="9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1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8" fillId="35" borderId="0" xfId="0" applyFont="1" applyFill="1" applyAlignment="1" applyProtection="1">
      <alignment vertical="center"/>
      <protection hidden="1"/>
    </xf>
    <xf numFmtId="0" fontId="9" fillId="35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35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1" fillId="36" borderId="10" xfId="0" applyFont="1" applyFill="1" applyBorder="1" applyAlignment="1" applyProtection="1">
      <alignment vertical="center" wrapText="1"/>
      <protection hidden="1"/>
    </xf>
    <xf numFmtId="0" fontId="11" fillId="0" borderId="10" xfId="0" applyFont="1" applyBorder="1" applyAlignment="1" applyProtection="1">
      <alignment vertical="center" wrapText="1"/>
      <protection hidden="1"/>
    </xf>
    <xf numFmtId="191" fontId="11" fillId="0" borderId="10" xfId="0" applyNumberFormat="1" applyFont="1" applyBorder="1" applyAlignment="1" applyProtection="1">
      <alignment vertical="center" wrapText="1"/>
      <protection hidden="1"/>
    </xf>
    <xf numFmtId="0" fontId="12" fillId="37" borderId="10" xfId="0" applyFont="1" applyFill="1" applyBorder="1" applyAlignment="1" applyProtection="1">
      <alignment vertical="center" wrapText="1"/>
      <protection hidden="1"/>
    </xf>
    <xf numFmtId="191" fontId="12" fillId="37" borderId="10" xfId="0" applyNumberFormat="1" applyFont="1" applyFill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176" fontId="13" fillId="0" borderId="0" xfId="0" applyNumberFormat="1" applyFont="1" applyAlignment="1" applyProtection="1">
      <alignment vertical="center"/>
      <protection hidden="1"/>
    </xf>
    <xf numFmtId="0" fontId="4" fillId="35" borderId="0" xfId="0" applyFont="1" applyFill="1" applyAlignment="1" applyProtection="1">
      <alignment vertical="center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15" fillId="33" borderId="0" xfId="0" applyFont="1" applyFill="1" applyAlignment="1" applyProtection="1">
      <alignment vertical="center"/>
      <protection hidden="1"/>
    </xf>
    <xf numFmtId="176" fontId="11" fillId="38" borderId="11" xfId="0" applyNumberFormat="1" applyFont="1" applyFill="1" applyBorder="1" applyAlignment="1" applyProtection="1">
      <alignment vertical="center"/>
      <protection hidden="1"/>
    </xf>
    <xf numFmtId="185" fontId="11" fillId="38" borderId="11" xfId="0" applyNumberFormat="1" applyFont="1" applyFill="1" applyBorder="1" applyAlignment="1" applyProtection="1">
      <alignment vertical="center"/>
      <protection hidden="1"/>
    </xf>
    <xf numFmtId="177" fontId="11" fillId="38" borderId="11" xfId="0" applyNumberFormat="1" applyFont="1" applyFill="1" applyBorder="1" applyAlignment="1" applyProtection="1">
      <alignment vertical="center"/>
      <protection hidden="1"/>
    </xf>
    <xf numFmtId="0" fontId="12" fillId="33" borderId="0" xfId="0" applyFont="1" applyFill="1" applyAlignment="1" applyProtection="1">
      <alignment vertical="center"/>
      <protection hidden="1"/>
    </xf>
    <xf numFmtId="0" fontId="12" fillId="39" borderId="12" xfId="0" applyFont="1" applyFill="1" applyBorder="1" applyAlignment="1" applyProtection="1">
      <alignment horizontal="center" vertical="center"/>
      <protection hidden="1"/>
    </xf>
    <xf numFmtId="179" fontId="12" fillId="39" borderId="12" xfId="0" applyNumberFormat="1" applyFont="1" applyFill="1" applyBorder="1" applyAlignment="1" applyProtection="1">
      <alignment horizontal="center" vertical="center"/>
      <protection hidden="1"/>
    </xf>
    <xf numFmtId="179" fontId="15" fillId="40" borderId="12" xfId="0" applyNumberFormat="1" applyFont="1" applyFill="1" applyBorder="1" applyAlignment="1" applyProtection="1">
      <alignment horizontal="center" vertical="center"/>
      <protection hidden="1"/>
    </xf>
    <xf numFmtId="177" fontId="11" fillId="0" borderId="12" xfId="0" applyNumberFormat="1" applyFont="1" applyBorder="1" applyAlignment="1" applyProtection="1">
      <alignment horizontal="center" vertical="center"/>
      <protection hidden="1"/>
    </xf>
    <xf numFmtId="177" fontId="11" fillId="38" borderId="13" xfId="0" applyNumberFormat="1" applyFont="1" applyFill="1" applyBorder="1" applyAlignment="1" applyProtection="1">
      <alignment horizontal="center" vertical="center"/>
      <protection hidden="1"/>
    </xf>
    <xf numFmtId="0" fontId="15" fillId="40" borderId="12" xfId="0" applyFont="1" applyFill="1" applyBorder="1" applyAlignment="1" applyProtection="1">
      <alignment horizontal="center" vertical="center"/>
      <protection hidden="1"/>
    </xf>
    <xf numFmtId="177" fontId="11" fillId="38" borderId="14" xfId="0" applyNumberFormat="1" applyFont="1" applyFill="1" applyBorder="1" applyAlignment="1" applyProtection="1">
      <alignment horizontal="center" vertical="center"/>
      <protection hidden="1"/>
    </xf>
    <xf numFmtId="177" fontId="14" fillId="33" borderId="15" xfId="0" applyNumberFormat="1" applyFont="1" applyFill="1" applyBorder="1" applyAlignment="1" applyProtection="1">
      <alignment horizontal="center" vertical="center"/>
      <protection hidden="1"/>
    </xf>
    <xf numFmtId="177" fontId="11" fillId="38" borderId="16" xfId="0" applyNumberFormat="1" applyFont="1" applyFill="1" applyBorder="1" applyAlignment="1" applyProtection="1">
      <alignment horizontal="center" vertical="center"/>
      <protection hidden="1"/>
    </xf>
    <xf numFmtId="177" fontId="11" fillId="38" borderId="1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7" fillId="36" borderId="10" xfId="0" applyFont="1" applyFill="1" applyBorder="1" applyAlignment="1" applyProtection="1">
      <alignment vertical="center" wrapText="1"/>
      <protection hidden="1"/>
    </xf>
    <xf numFmtId="0" fontId="7" fillId="36" borderId="10" xfId="0" applyFont="1" applyFill="1" applyBorder="1" applyAlignment="1" applyProtection="1">
      <alignment horizontal="center" vertical="center" wrapText="1"/>
      <protection hidden="1"/>
    </xf>
    <xf numFmtId="0" fontId="20" fillId="41" borderId="0" xfId="0" applyFont="1" applyFill="1" applyAlignment="1" applyProtection="1">
      <alignment vertical="center"/>
      <protection hidden="1"/>
    </xf>
    <xf numFmtId="0" fontId="0" fillId="41" borderId="0" xfId="0" applyFill="1" applyAlignment="1" applyProtection="1">
      <alignment/>
      <protection hidden="1"/>
    </xf>
    <xf numFmtId="0" fontId="11" fillId="0" borderId="0" xfId="51" applyProtection="1">
      <alignment/>
      <protection hidden="1"/>
    </xf>
    <xf numFmtId="0" fontId="11" fillId="33" borderId="0" xfId="51" applyFill="1" applyBorder="1" applyProtection="1">
      <alignment/>
      <protection hidden="1"/>
    </xf>
    <xf numFmtId="0" fontId="11" fillId="33" borderId="0" xfId="51" applyFill="1" applyProtection="1">
      <alignment/>
      <protection hidden="1"/>
    </xf>
    <xf numFmtId="203" fontId="15" fillId="33" borderId="0" xfId="51" applyNumberFormat="1" applyFont="1" applyFill="1" applyBorder="1" applyAlignment="1" applyProtection="1">
      <alignment horizontal="right" indent="1"/>
      <protection hidden="1"/>
    </xf>
    <xf numFmtId="177" fontId="11" fillId="33" borderId="0" xfId="51" applyNumberFormat="1" applyFont="1" applyFill="1" applyBorder="1" applyAlignment="1" applyProtection="1">
      <alignment horizontal="right" indent="1"/>
      <protection hidden="1"/>
    </xf>
    <xf numFmtId="0" fontId="11" fillId="33" borderId="0" xfId="51" applyFill="1" applyBorder="1" applyAlignment="1" applyProtection="1">
      <alignment horizontal="right" indent="1"/>
      <protection hidden="1"/>
    </xf>
    <xf numFmtId="0" fontId="11" fillId="0" borderId="0" xfId="51" applyFill="1" applyProtection="1">
      <alignment/>
      <protection hidden="1"/>
    </xf>
    <xf numFmtId="0" fontId="11" fillId="36" borderId="12" xfId="51" applyFont="1" applyFill="1" applyBorder="1" applyAlignment="1" applyProtection="1">
      <alignment horizontal="center" vertical="center"/>
      <protection hidden="1"/>
    </xf>
    <xf numFmtId="209" fontId="12" fillId="36" borderId="18" xfId="51" applyNumberFormat="1" applyFont="1" applyFill="1" applyBorder="1" applyAlignment="1" applyProtection="1">
      <alignment horizontal="center" vertical="center"/>
      <protection hidden="1"/>
    </xf>
    <xf numFmtId="209" fontId="12" fillId="36" borderId="19" xfId="51" applyNumberFormat="1" applyFont="1" applyFill="1" applyBorder="1" applyAlignment="1" applyProtection="1">
      <alignment horizontal="center" vertical="center"/>
      <protection hidden="1"/>
    </xf>
    <xf numFmtId="209" fontId="12" fillId="36" borderId="20" xfId="51" applyNumberFormat="1" applyFont="1" applyFill="1" applyBorder="1" applyAlignment="1" applyProtection="1">
      <alignment horizontal="center" vertical="center"/>
      <protection hidden="1"/>
    </xf>
    <xf numFmtId="0" fontId="11" fillId="33" borderId="21" xfId="51" applyFill="1" applyBorder="1" applyAlignment="1" applyProtection="1">
      <alignment horizontal="center" vertical="center"/>
      <protection hidden="1"/>
    </xf>
    <xf numFmtId="177" fontId="11" fillId="0" borderId="22" xfId="51" applyNumberFormat="1" applyFill="1" applyBorder="1" applyAlignment="1" applyProtection="1">
      <alignment horizontal="center" vertical="center"/>
      <protection hidden="1"/>
    </xf>
    <xf numFmtId="177" fontId="11" fillId="0" borderId="23" xfId="51" applyNumberFormat="1" applyFill="1" applyBorder="1" applyAlignment="1" applyProtection="1">
      <alignment horizontal="center" vertical="center"/>
      <protection hidden="1"/>
    </xf>
    <xf numFmtId="177" fontId="11" fillId="0" borderId="24" xfId="51" applyNumberFormat="1" applyFill="1" applyBorder="1" applyAlignment="1" applyProtection="1">
      <alignment horizontal="center" vertical="center"/>
      <protection hidden="1"/>
    </xf>
    <xf numFmtId="0" fontId="11" fillId="33" borderId="25" xfId="51" applyFill="1" applyBorder="1" applyAlignment="1" applyProtection="1">
      <alignment horizontal="center" vertical="center"/>
      <protection hidden="1"/>
    </xf>
    <xf numFmtId="177" fontId="11" fillId="0" borderId="26" xfId="51" applyNumberFormat="1" applyFill="1" applyBorder="1" applyAlignment="1" applyProtection="1">
      <alignment horizontal="center" vertical="center"/>
      <protection hidden="1"/>
    </xf>
    <xf numFmtId="177" fontId="11" fillId="0" borderId="27" xfId="51" applyNumberFormat="1" applyFill="1" applyBorder="1" applyAlignment="1" applyProtection="1">
      <alignment horizontal="center" vertical="center"/>
      <protection hidden="1"/>
    </xf>
    <xf numFmtId="177" fontId="11" fillId="0" borderId="28" xfId="51" applyNumberFormat="1" applyFill="1" applyBorder="1" applyAlignment="1" applyProtection="1">
      <alignment horizontal="center" vertical="center"/>
      <protection hidden="1"/>
    </xf>
    <xf numFmtId="0" fontId="11" fillId="33" borderId="29" xfId="51" applyFill="1" applyBorder="1" applyAlignment="1" applyProtection="1">
      <alignment horizontal="center" vertical="center"/>
      <protection hidden="1"/>
    </xf>
    <xf numFmtId="177" fontId="11" fillId="0" borderId="30" xfId="51" applyNumberFormat="1" applyFill="1" applyBorder="1" applyAlignment="1" applyProtection="1">
      <alignment horizontal="center" vertical="center"/>
      <protection hidden="1"/>
    </xf>
    <xf numFmtId="177" fontId="11" fillId="0" borderId="31" xfId="51" applyNumberFormat="1" applyFill="1" applyBorder="1" applyAlignment="1" applyProtection="1">
      <alignment horizontal="center" vertical="center"/>
      <protection hidden="1"/>
    </xf>
    <xf numFmtId="177" fontId="11" fillId="0" borderId="32" xfId="51" applyNumberFormat="1" applyFill="1" applyBorder="1" applyAlignment="1" applyProtection="1">
      <alignment horizontal="center" vertical="center"/>
      <protection hidden="1"/>
    </xf>
    <xf numFmtId="0" fontId="11" fillId="0" borderId="33" xfId="51" applyFill="1" applyBorder="1" applyProtection="1">
      <alignment/>
      <protection hidden="1"/>
    </xf>
    <xf numFmtId="0" fontId="11" fillId="0" borderId="0" xfId="51" applyAlignment="1" applyProtection="1">
      <alignment horizontal="center"/>
      <protection hidden="1"/>
    </xf>
    <xf numFmtId="0" fontId="21" fillId="0" borderId="0" xfId="0" applyFont="1" applyAlignment="1" applyProtection="1">
      <alignment vertical="center"/>
      <protection hidden="1"/>
    </xf>
    <xf numFmtId="210" fontId="6" fillId="39" borderId="11" xfId="51" applyNumberFormat="1" applyFont="1" applyFill="1" applyBorder="1" applyAlignment="1" applyProtection="1">
      <alignment horizontal="right" vertical="center" indent="1"/>
      <protection locked="0"/>
    </xf>
    <xf numFmtId="210" fontId="0" fillId="38" borderId="11" xfId="51" applyNumberFormat="1" applyFont="1" applyFill="1" applyBorder="1" applyAlignment="1" applyProtection="1">
      <alignment horizontal="right" vertical="center" indent="1"/>
      <protection hidden="1"/>
    </xf>
    <xf numFmtId="206" fontId="6" fillId="39" borderId="11" xfId="51" applyNumberFormat="1" applyFont="1" applyFill="1" applyBorder="1" applyAlignment="1" applyProtection="1">
      <alignment horizontal="right" vertical="center" indent="1"/>
      <protection locked="0"/>
    </xf>
    <xf numFmtId="206" fontId="0" fillId="38" borderId="11" xfId="51" applyNumberFormat="1" applyFont="1" applyFill="1" applyBorder="1" applyAlignment="1" applyProtection="1">
      <alignment horizontal="right" vertical="center" indent="1"/>
      <protection hidden="1"/>
    </xf>
    <xf numFmtId="0" fontId="22" fillId="33" borderId="0" xfId="0" applyFont="1" applyFill="1" applyAlignment="1" applyProtection="1">
      <alignment vertical="center"/>
      <protection hidden="1"/>
    </xf>
    <xf numFmtId="0" fontId="22" fillId="33" borderId="0" xfId="0" applyFont="1" applyFill="1" applyBorder="1" applyAlignment="1" applyProtection="1">
      <alignment vertical="center"/>
      <protection hidden="1"/>
    </xf>
    <xf numFmtId="0" fontId="22" fillId="33" borderId="0" xfId="51" applyFont="1" applyFill="1" applyBorder="1" applyProtection="1">
      <alignment/>
      <protection hidden="1"/>
    </xf>
    <xf numFmtId="0" fontId="0" fillId="33" borderId="0" xfId="51" applyFont="1" applyFill="1" applyBorder="1" applyProtection="1">
      <alignment/>
      <protection hidden="1"/>
    </xf>
    <xf numFmtId="0" fontId="18" fillId="42" borderId="0" xfId="0" applyFont="1" applyFill="1" applyAlignment="1" applyProtection="1">
      <alignment vertical="center"/>
      <protection hidden="1"/>
    </xf>
    <xf numFmtId="0" fontId="1" fillId="42" borderId="0" xfId="0" applyFont="1" applyFill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211" fontId="11" fillId="38" borderId="11" xfId="0" applyNumberFormat="1" applyFont="1" applyFill="1" applyBorder="1" applyAlignment="1" applyProtection="1">
      <alignment vertical="center"/>
      <protection hidden="1"/>
    </xf>
    <xf numFmtId="211" fontId="11" fillId="38" borderId="11" xfId="0" applyNumberFormat="1" applyFont="1" applyFill="1" applyBorder="1" applyAlignment="1" applyProtection="1">
      <alignment horizontal="right" vertical="center" indent="1"/>
      <protection hidden="1"/>
    </xf>
    <xf numFmtId="212" fontId="0" fillId="0" borderId="0" xfId="0" applyNumberFormat="1" applyFont="1" applyFill="1" applyBorder="1" applyAlignment="1" applyProtection="1">
      <alignment horizontal="left"/>
      <protection hidden="1"/>
    </xf>
    <xf numFmtId="0" fontId="0" fillId="33" borderId="0" xfId="51" applyFont="1" applyFill="1" applyBorder="1" applyAlignment="1" applyProtection="1">
      <alignment horizontal="left" indent="2"/>
      <protection hidden="1"/>
    </xf>
    <xf numFmtId="0" fontId="0" fillId="33" borderId="0" xfId="51" applyFont="1" applyFill="1" applyBorder="1" applyAlignment="1" applyProtection="1">
      <alignment horizontal="left" vertical="center" indent="2"/>
      <protection hidden="1"/>
    </xf>
    <xf numFmtId="0" fontId="11" fillId="33" borderId="0" xfId="51" applyFill="1" applyAlignment="1" applyProtection="1">
      <alignment horizontal="center"/>
      <protection hidden="1"/>
    </xf>
    <xf numFmtId="0" fontId="20" fillId="43" borderId="0" xfId="51" applyFont="1" applyFill="1" applyAlignment="1" applyProtection="1">
      <alignment/>
      <protection hidden="1"/>
    </xf>
    <xf numFmtId="0" fontId="13" fillId="43" borderId="0" xfId="51" applyFont="1" applyFill="1" applyProtection="1">
      <alignment/>
      <protection hidden="1"/>
    </xf>
    <xf numFmtId="176" fontId="6" fillId="39" borderId="11" xfId="0" applyNumberFormat="1" applyFont="1" applyFill="1" applyBorder="1" applyAlignment="1" applyProtection="1">
      <alignment horizontal="right" vertical="center" indent="1"/>
      <protection locked="0"/>
    </xf>
    <xf numFmtId="212" fontId="6" fillId="39" borderId="11" xfId="0" applyNumberFormat="1" applyFont="1" applyFill="1" applyBorder="1" applyAlignment="1" applyProtection="1">
      <alignment horizontal="right" vertical="center" indent="1"/>
      <protection locked="0"/>
    </xf>
    <xf numFmtId="0" fontId="20" fillId="35" borderId="0" xfId="0" applyFont="1" applyFill="1" applyAlignment="1" applyProtection="1">
      <alignment/>
      <protection hidden="1"/>
    </xf>
    <xf numFmtId="0" fontId="24" fillId="35" borderId="0" xfId="0" applyFont="1" applyFill="1" applyAlignment="1" applyProtection="1">
      <alignment/>
      <protection hidden="1"/>
    </xf>
    <xf numFmtId="0" fontId="17" fillId="33" borderId="0" xfId="0" applyFont="1" applyFill="1" applyAlignment="1" applyProtection="1">
      <alignment/>
      <protection hidden="1"/>
    </xf>
    <xf numFmtId="0" fontId="16" fillId="33" borderId="0" xfId="0" applyFont="1" applyFill="1" applyAlignment="1" applyProtection="1">
      <alignment/>
      <protection hidden="1"/>
    </xf>
    <xf numFmtId="0" fontId="12" fillId="44" borderId="0" xfId="0" applyFont="1" applyFill="1" applyAlignment="1" applyProtection="1">
      <alignment vertical="center"/>
      <protection hidden="1"/>
    </xf>
    <xf numFmtId="0" fontId="11" fillId="45" borderId="0" xfId="0" applyFont="1" applyFill="1" applyAlignment="1" applyProtection="1">
      <alignment vertical="center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27" fillId="0" borderId="0" xfId="0" applyFont="1" applyAlignment="1" applyProtection="1">
      <alignment vertical="center"/>
      <protection hidden="1"/>
    </xf>
    <xf numFmtId="211" fontId="0" fillId="0" borderId="0" xfId="0" applyNumberFormat="1" applyFont="1" applyFill="1" applyBorder="1" applyAlignment="1" applyProtection="1">
      <alignment horizontal="left"/>
      <protection hidden="1"/>
    </xf>
    <xf numFmtId="0" fontId="22" fillId="33" borderId="0" xfId="0" applyFont="1" applyFill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22" fillId="38" borderId="0" xfId="0" applyFont="1" applyFill="1" applyBorder="1" applyAlignment="1" applyProtection="1">
      <alignment vertical="top" wrapText="1"/>
      <protection hidden="1"/>
    </xf>
    <xf numFmtId="176" fontId="0" fillId="0" borderId="10" xfId="0" applyNumberFormat="1" applyFont="1" applyBorder="1" applyAlignment="1" applyProtection="1">
      <alignment vertical="top" wrapText="1"/>
      <protection locked="0"/>
    </xf>
    <xf numFmtId="177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left"/>
      <protection hidden="1"/>
    </xf>
    <xf numFmtId="176" fontId="22" fillId="38" borderId="34" xfId="0" applyNumberFormat="1" applyFont="1" applyFill="1" applyBorder="1" applyAlignment="1" applyProtection="1">
      <alignment vertical="top" wrapText="1"/>
      <protection locked="0"/>
    </xf>
    <xf numFmtId="176" fontId="0" fillId="0" borderId="35" xfId="0" applyNumberFormat="1" applyFont="1" applyBorder="1" applyAlignment="1" applyProtection="1">
      <alignment vertical="top" wrapText="1"/>
      <protection locked="0"/>
    </xf>
    <xf numFmtId="0" fontId="7" fillId="34" borderId="0" xfId="0" applyFont="1" applyFill="1" applyAlignment="1" applyProtection="1">
      <alignment vertical="center"/>
      <protection hidden="1"/>
    </xf>
    <xf numFmtId="0" fontId="11" fillId="36" borderId="36" xfId="0" applyFont="1" applyFill="1" applyBorder="1" applyAlignment="1" applyProtection="1">
      <alignment vertical="center" wrapText="1"/>
      <protection hidden="1"/>
    </xf>
    <xf numFmtId="0" fontId="11" fillId="36" borderId="37" xfId="0" applyFont="1" applyFill="1" applyBorder="1" applyAlignment="1" applyProtection="1">
      <alignment vertical="center" wrapText="1"/>
      <protection hidden="1"/>
    </xf>
    <xf numFmtId="176" fontId="11" fillId="0" borderId="10" xfId="0" applyNumberFormat="1" applyFont="1" applyBorder="1" applyAlignment="1" applyProtection="1">
      <alignment vertical="center" wrapText="1"/>
      <protection hidden="1"/>
    </xf>
    <xf numFmtId="176" fontId="12" fillId="37" borderId="10" xfId="0" applyNumberFormat="1" applyFont="1" applyFill="1" applyBorder="1" applyAlignment="1" applyProtection="1">
      <alignment vertical="center" wrapText="1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11" fillId="36" borderId="10" xfId="0" applyFont="1" applyFill="1" applyBorder="1" applyAlignment="1" applyProtection="1">
      <alignment vertical="center" wrapText="1"/>
      <protection hidden="1"/>
    </xf>
    <xf numFmtId="191" fontId="11" fillId="0" borderId="10" xfId="0" applyNumberFormat="1" applyFont="1" applyBorder="1" applyAlignment="1" applyProtection="1">
      <alignment vertical="center" wrapText="1"/>
      <protection hidden="1"/>
    </xf>
    <xf numFmtId="191" fontId="12" fillId="37" borderId="10" xfId="0" applyNumberFormat="1" applyFont="1" applyFill="1" applyBorder="1" applyAlignment="1" applyProtection="1">
      <alignment vertical="center" wrapText="1"/>
      <protection hidden="1"/>
    </xf>
    <xf numFmtId="0" fontId="7" fillId="36" borderId="36" xfId="0" applyFont="1" applyFill="1" applyBorder="1" applyAlignment="1" applyProtection="1">
      <alignment horizontal="center" vertical="center" wrapText="1"/>
      <protection hidden="1"/>
    </xf>
    <xf numFmtId="0" fontId="7" fillId="36" borderId="37" xfId="0" applyFont="1" applyFill="1" applyBorder="1" applyAlignment="1" applyProtection="1">
      <alignment horizontal="center" vertical="center" wrapText="1"/>
      <protection hidden="1"/>
    </xf>
    <xf numFmtId="191" fontId="11" fillId="0" borderId="36" xfId="0" applyNumberFormat="1" applyFont="1" applyBorder="1" applyAlignment="1" applyProtection="1">
      <alignment vertical="center" wrapText="1"/>
      <protection hidden="1"/>
    </xf>
    <xf numFmtId="191" fontId="11" fillId="0" borderId="37" xfId="0" applyNumberFormat="1" applyFont="1" applyBorder="1" applyAlignment="1" applyProtection="1">
      <alignment vertical="center" wrapText="1"/>
      <protection hidden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annuitätentabelle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B6C9D2"/>
      <rgbColor rgb="000000FF"/>
      <rgbColor rgb="009EB8C4"/>
      <rgbColor rgb="00FFFFCC"/>
      <rgbColor rgb="00CCDAE0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BF1F3"/>
      <rgbColor rgb="00CCFFFF"/>
      <rgbColor rgb="00E8FBAD"/>
      <rgbColor rgb="00FFFF66"/>
      <rgbColor rgb="00CCCCFF"/>
      <rgbColor rgb="00FFFF99"/>
      <rgbColor rgb="00CC99FF"/>
      <rgbColor rgb="00FDEA97"/>
      <rgbColor rgb="003366FF"/>
      <rgbColor rgb="0033CCCC"/>
      <rgbColor rgb="00D5EBAD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CC66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Berechnung!I13" /><Relationship Id="rId2" Type="http://schemas.openxmlformats.org/officeDocument/2006/relationships/hyperlink" Target="#Annuit&#228;tentabelle!C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eneingabe!C4" /><Relationship Id="rId2" Type="http://schemas.openxmlformats.org/officeDocument/2006/relationships/hyperlink" Target="#Annuit&#228;t!C11" /><Relationship Id="rId3" Type="http://schemas.openxmlformats.org/officeDocument/2006/relationships/hyperlink" Target="#Kapitalrate!C11" /><Relationship Id="rId4" Type="http://schemas.openxmlformats.org/officeDocument/2006/relationships/hyperlink" Target="#Vergleich!B5" /><Relationship Id="rId5" Type="http://schemas.openxmlformats.org/officeDocument/2006/relationships/hyperlink" Target="#Annuit&#228;tentabelle!C5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Berechnung!I13" /><Relationship Id="rId2" Type="http://schemas.openxmlformats.org/officeDocument/2006/relationships/hyperlink" Target="#Vergleich!B5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Berechnung!I13" /><Relationship Id="rId2" Type="http://schemas.openxmlformats.org/officeDocument/2006/relationships/hyperlink" Target="#Vergleich!B5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Berechnung!I13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Dateneingabe!C4" /><Relationship Id="rId2" Type="http://schemas.openxmlformats.org/officeDocument/2006/relationships/hyperlink" Target="#Berechnung!I13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2</xdr:row>
      <xdr:rowOff>104775</xdr:rowOff>
    </xdr:from>
    <xdr:to>
      <xdr:col>3</xdr:col>
      <xdr:colOff>438150</xdr:colOff>
      <xdr:row>8</xdr:row>
      <xdr:rowOff>180975</xdr:rowOff>
    </xdr:to>
    <xdr:grpSp>
      <xdr:nvGrpSpPr>
        <xdr:cNvPr id="1" name="Group 29"/>
        <xdr:cNvGrpSpPr>
          <a:grpSpLocks/>
        </xdr:cNvGrpSpPr>
      </xdr:nvGrpSpPr>
      <xdr:grpSpPr>
        <a:xfrm>
          <a:off x="552450" y="733425"/>
          <a:ext cx="5057775" cy="1152525"/>
          <a:chOff x="58" y="77"/>
          <a:chExt cx="432" cy="12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8" y="86"/>
            <a:ext cx="431" cy="112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9" y="87"/>
            <a:ext cx="431" cy="112"/>
          </a:xfrm>
          <a:prstGeom prst="rect">
            <a:avLst/>
          </a:pr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92" y="77"/>
            <a:ext cx="89" cy="17"/>
          </a:xfrm>
          <a:prstGeom prst="rect">
            <a:avLst/>
          </a:prstGeom>
          <a:solidFill>
            <a:srgbClr val="C0C0C0"/>
          </a:solidFill>
          <a:ln w="6350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Tilgungsplan</a:t>
            </a:r>
          </a:p>
        </xdr:txBody>
      </xdr:sp>
    </xdr:grpSp>
    <xdr:clientData/>
  </xdr:twoCellAnchor>
  <xdr:twoCellAnchor>
    <xdr:from>
      <xdr:col>0</xdr:col>
      <xdr:colOff>552450</xdr:colOff>
      <xdr:row>10</xdr:row>
      <xdr:rowOff>47625</xdr:rowOff>
    </xdr:from>
    <xdr:to>
      <xdr:col>3</xdr:col>
      <xdr:colOff>438150</xdr:colOff>
      <xdr:row>22</xdr:row>
      <xdr:rowOff>180975</xdr:rowOff>
    </xdr:to>
    <xdr:grpSp>
      <xdr:nvGrpSpPr>
        <xdr:cNvPr id="5" name="Group 30"/>
        <xdr:cNvGrpSpPr>
          <a:grpSpLocks/>
        </xdr:cNvGrpSpPr>
      </xdr:nvGrpSpPr>
      <xdr:grpSpPr>
        <a:xfrm>
          <a:off x="552450" y="2124075"/>
          <a:ext cx="5057775" cy="2314575"/>
          <a:chOff x="58" y="223"/>
          <a:chExt cx="432" cy="243"/>
        </a:xfrm>
        <a:solidFill>
          <a:srgbClr val="FFFFFF"/>
        </a:solidFill>
      </xdr:grpSpPr>
      <xdr:sp>
        <xdr:nvSpPr>
          <xdr:cNvPr id="6" name="Rectangle 7"/>
          <xdr:cNvSpPr>
            <a:spLocks/>
          </xdr:cNvSpPr>
        </xdr:nvSpPr>
        <xdr:spPr>
          <a:xfrm>
            <a:off x="58" y="230"/>
            <a:ext cx="431" cy="235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59" y="231"/>
            <a:ext cx="431" cy="235"/>
          </a:xfrm>
          <a:prstGeom prst="rect">
            <a:avLst/>
          </a:pr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96" y="223"/>
            <a:ext cx="110" cy="18"/>
          </a:xfrm>
          <a:prstGeom prst="rect">
            <a:avLst/>
          </a:prstGeom>
          <a:solidFill>
            <a:srgbClr val="C0C0C0"/>
          </a:solidFill>
          <a:ln w="6350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Annuitätentabelle</a:t>
            </a:r>
          </a:p>
        </xdr:txBody>
      </xdr:sp>
    </xdr:grpSp>
    <xdr:clientData/>
  </xdr:twoCellAnchor>
  <xdr:twoCellAnchor>
    <xdr:from>
      <xdr:col>4</xdr:col>
      <xdr:colOff>142875</xdr:colOff>
      <xdr:row>2</xdr:row>
      <xdr:rowOff>190500</xdr:rowOff>
    </xdr:from>
    <xdr:to>
      <xdr:col>4</xdr:col>
      <xdr:colOff>1581150</xdr:colOff>
      <xdr:row>3</xdr:row>
      <xdr:rowOff>76200</xdr:rowOff>
    </xdr:to>
    <xdr:grpSp>
      <xdr:nvGrpSpPr>
        <xdr:cNvPr id="9" name="Group 25">
          <a:hlinkClick r:id="rId1"/>
        </xdr:cNvPr>
        <xdr:cNvGrpSpPr>
          <a:grpSpLocks/>
        </xdr:cNvGrpSpPr>
      </xdr:nvGrpSpPr>
      <xdr:grpSpPr>
        <a:xfrm>
          <a:off x="6238875" y="819150"/>
          <a:ext cx="1438275" cy="266700"/>
          <a:chOff x="376" y="330"/>
          <a:chExt cx="145" cy="22"/>
        </a:xfrm>
        <a:solidFill>
          <a:srgbClr val="FFFFFF"/>
        </a:solidFill>
      </xdr:grpSpPr>
      <xdr:sp>
        <xdr:nvSpPr>
          <xdr:cNvPr id="10" name="Rectangle 26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27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381" y="333"/>
            <a:ext cx="13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Berechnung ►</a:t>
            </a:r>
          </a:p>
        </xdr:txBody>
      </xdr:sp>
    </xdr:grpSp>
    <xdr:clientData fPrintsWithSheet="0"/>
  </xdr:twoCellAnchor>
  <xdr:twoCellAnchor>
    <xdr:from>
      <xdr:col>4</xdr:col>
      <xdr:colOff>142875</xdr:colOff>
      <xdr:row>10</xdr:row>
      <xdr:rowOff>114300</xdr:rowOff>
    </xdr:from>
    <xdr:to>
      <xdr:col>4</xdr:col>
      <xdr:colOff>1581150</xdr:colOff>
      <xdr:row>11</xdr:row>
      <xdr:rowOff>133350</xdr:rowOff>
    </xdr:to>
    <xdr:grpSp>
      <xdr:nvGrpSpPr>
        <xdr:cNvPr id="13" name="Group 35">
          <a:hlinkClick r:id="rId2"/>
        </xdr:cNvPr>
        <xdr:cNvGrpSpPr>
          <a:grpSpLocks/>
        </xdr:cNvGrpSpPr>
      </xdr:nvGrpSpPr>
      <xdr:grpSpPr>
        <a:xfrm>
          <a:off x="6238875" y="2190750"/>
          <a:ext cx="1438275" cy="266700"/>
          <a:chOff x="607" y="213"/>
          <a:chExt cx="85" cy="23"/>
        </a:xfrm>
        <a:solidFill>
          <a:srgbClr val="FFFFFF"/>
        </a:solidFill>
      </xdr:grpSpPr>
      <xdr:sp>
        <xdr:nvSpPr>
          <xdr:cNvPr id="14" name="Rectangle 36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FF66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37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Annuitätentabelle ►</a:t>
            </a:r>
          </a:p>
        </xdr:txBody>
      </xdr:sp>
      <xdr:sp>
        <xdr:nvSpPr>
          <xdr:cNvPr id="16" name="Freeform 38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57150</xdr:rowOff>
    </xdr:from>
    <xdr:to>
      <xdr:col>5</xdr:col>
      <xdr:colOff>1476375</xdr:colOff>
      <xdr:row>3</xdr:row>
      <xdr:rowOff>9525</xdr:rowOff>
    </xdr:to>
    <xdr:grpSp>
      <xdr:nvGrpSpPr>
        <xdr:cNvPr id="1" name="Group 3">
          <a:hlinkClick r:id="rId1"/>
        </xdr:cNvPr>
        <xdr:cNvGrpSpPr>
          <a:grpSpLocks/>
        </xdr:cNvGrpSpPr>
      </xdr:nvGrpSpPr>
      <xdr:grpSpPr>
        <a:xfrm>
          <a:off x="5686425" y="419100"/>
          <a:ext cx="1438275" cy="266700"/>
          <a:chOff x="634" y="273"/>
          <a:chExt cx="123" cy="23"/>
        </a:xfrm>
        <a:solidFill>
          <a:srgbClr val="FFFFFF"/>
        </a:solidFill>
      </xdr:grpSpPr>
      <xdr:sp>
        <xdr:nvSpPr>
          <xdr:cNvPr id="2" name="Rectangle 4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◄ Dateneingabe</a:t>
            </a:r>
          </a:p>
        </xdr:txBody>
      </xdr:sp>
    </xdr:grpSp>
    <xdr:clientData fPrintsWithSheet="0"/>
  </xdr:twoCellAnchor>
  <xdr:oneCellAnchor>
    <xdr:from>
      <xdr:col>0</xdr:col>
      <xdr:colOff>0</xdr:colOff>
      <xdr:row>1</xdr:row>
      <xdr:rowOff>142875</xdr:rowOff>
    </xdr:from>
    <xdr:ext cx="1419225" cy="304800"/>
    <xdr:sp>
      <xdr:nvSpPr>
        <xdr:cNvPr id="5" name="Text Box 7"/>
        <xdr:cNvSpPr txBox="1">
          <a:spLocks noChangeArrowheads="1"/>
        </xdr:cNvSpPr>
      </xdr:nvSpPr>
      <xdr:spPr>
        <a:xfrm>
          <a:off x="0" y="352425"/>
          <a:ext cx="1419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572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Berechnung</a:t>
          </a:r>
        </a:p>
      </xdr:txBody>
    </xdr:sp>
    <xdr:clientData fPrintsWithSheet="0"/>
  </xdr:oneCellAnchor>
  <xdr:twoCellAnchor>
    <xdr:from>
      <xdr:col>5</xdr:col>
      <xdr:colOff>47625</xdr:colOff>
      <xdr:row>4</xdr:row>
      <xdr:rowOff>123825</xdr:rowOff>
    </xdr:from>
    <xdr:to>
      <xdr:col>5</xdr:col>
      <xdr:colOff>1485900</xdr:colOff>
      <xdr:row>6</xdr:row>
      <xdr:rowOff>9525</xdr:rowOff>
    </xdr:to>
    <xdr:grpSp>
      <xdr:nvGrpSpPr>
        <xdr:cNvPr id="6" name="Group 8">
          <a:hlinkClick r:id="rId2"/>
        </xdr:cNvPr>
        <xdr:cNvGrpSpPr>
          <a:grpSpLocks/>
        </xdr:cNvGrpSpPr>
      </xdr:nvGrpSpPr>
      <xdr:grpSpPr>
        <a:xfrm>
          <a:off x="5695950" y="1047750"/>
          <a:ext cx="1438275" cy="266700"/>
          <a:chOff x="607" y="213"/>
          <a:chExt cx="85" cy="23"/>
        </a:xfrm>
        <a:solidFill>
          <a:srgbClr val="FFFFFF"/>
        </a:solidFill>
      </xdr:grpSpPr>
      <xdr:sp>
        <xdr:nvSpPr>
          <xdr:cNvPr id="7" name="Rectangle 9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0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Annuitätentilgung ?</a:t>
            </a:r>
          </a:p>
        </xdr:txBody>
      </xdr:sp>
      <xdr:sp>
        <xdr:nvSpPr>
          <xdr:cNvPr id="9" name="Freeform 11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18</xdr:row>
      <xdr:rowOff>104775</xdr:rowOff>
    </xdr:from>
    <xdr:to>
      <xdr:col>5</xdr:col>
      <xdr:colOff>1485900</xdr:colOff>
      <xdr:row>20</xdr:row>
      <xdr:rowOff>19050</xdr:rowOff>
    </xdr:to>
    <xdr:grpSp>
      <xdr:nvGrpSpPr>
        <xdr:cNvPr id="10" name="Group 12">
          <a:hlinkClick r:id="rId3"/>
        </xdr:cNvPr>
        <xdr:cNvGrpSpPr>
          <a:grpSpLocks/>
        </xdr:cNvGrpSpPr>
      </xdr:nvGrpSpPr>
      <xdr:grpSpPr>
        <a:xfrm>
          <a:off x="5695950" y="5372100"/>
          <a:ext cx="1438275" cy="295275"/>
          <a:chOff x="607" y="213"/>
          <a:chExt cx="85" cy="23"/>
        </a:xfrm>
        <a:solidFill>
          <a:srgbClr val="FFFFFF"/>
        </a:solidFill>
      </xdr:grpSpPr>
      <xdr:sp>
        <xdr:nvSpPr>
          <xdr:cNvPr id="11" name="Rectangle 13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Kapitalratentilgung ?</a:t>
            </a:r>
          </a:p>
        </xdr:txBody>
      </xdr:sp>
      <xdr:sp>
        <xdr:nvSpPr>
          <xdr:cNvPr id="13" name="Freeform 15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47625</xdr:colOff>
      <xdr:row>27</xdr:row>
      <xdr:rowOff>123825</xdr:rowOff>
    </xdr:from>
    <xdr:to>
      <xdr:col>5</xdr:col>
      <xdr:colOff>1485900</xdr:colOff>
      <xdr:row>28</xdr:row>
      <xdr:rowOff>200025</xdr:rowOff>
    </xdr:to>
    <xdr:grpSp>
      <xdr:nvGrpSpPr>
        <xdr:cNvPr id="14" name="Group 20">
          <a:hlinkClick r:id="rId4"/>
        </xdr:cNvPr>
        <xdr:cNvGrpSpPr>
          <a:grpSpLocks/>
        </xdr:cNvGrpSpPr>
      </xdr:nvGrpSpPr>
      <xdr:grpSpPr>
        <a:xfrm>
          <a:off x="5695950" y="7124700"/>
          <a:ext cx="1438275" cy="266700"/>
          <a:chOff x="607" y="213"/>
          <a:chExt cx="85" cy="23"/>
        </a:xfrm>
        <a:solidFill>
          <a:srgbClr val="FFFFFF"/>
        </a:solidFill>
      </xdr:grpSpPr>
      <xdr:sp>
        <xdr:nvSpPr>
          <xdr:cNvPr id="15" name="Rectangle 21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22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Vergleich ►</a:t>
            </a:r>
          </a:p>
        </xdr:txBody>
      </xdr:sp>
      <xdr:sp>
        <xdr:nvSpPr>
          <xdr:cNvPr id="17" name="Freeform 23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142875</xdr:rowOff>
    </xdr:from>
    <xdr:to>
      <xdr:col>5</xdr:col>
      <xdr:colOff>0</xdr:colOff>
      <xdr:row>1</xdr:row>
      <xdr:rowOff>142875</xdr:rowOff>
    </xdr:to>
    <xdr:sp>
      <xdr:nvSpPr>
        <xdr:cNvPr id="18" name="Line 25"/>
        <xdr:cNvSpPr>
          <a:spLocks/>
        </xdr:cNvSpPr>
      </xdr:nvSpPr>
      <xdr:spPr>
        <a:xfrm flipH="1">
          <a:off x="0" y="352425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114300</xdr:rowOff>
    </xdr:from>
    <xdr:to>
      <xdr:col>5</xdr:col>
      <xdr:colOff>1485900</xdr:colOff>
      <xdr:row>11</xdr:row>
      <xdr:rowOff>66675</xdr:rowOff>
    </xdr:to>
    <xdr:grpSp>
      <xdr:nvGrpSpPr>
        <xdr:cNvPr id="19" name="Group 26">
          <a:hlinkClick r:id="rId5"/>
        </xdr:cNvPr>
        <xdr:cNvGrpSpPr>
          <a:grpSpLocks/>
        </xdr:cNvGrpSpPr>
      </xdr:nvGrpSpPr>
      <xdr:grpSpPr>
        <a:xfrm>
          <a:off x="5695950" y="1990725"/>
          <a:ext cx="1438275" cy="266700"/>
          <a:chOff x="607" y="213"/>
          <a:chExt cx="85" cy="23"/>
        </a:xfrm>
        <a:solidFill>
          <a:srgbClr val="FFFFFF"/>
        </a:solidFill>
      </xdr:grpSpPr>
      <xdr:sp>
        <xdr:nvSpPr>
          <xdr:cNvPr id="20" name="Rectangle 27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FF6600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8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Annuitätentabelle ►</a:t>
            </a:r>
          </a:p>
        </xdr:txBody>
      </xdr:sp>
      <xdr:sp>
        <xdr:nvSpPr>
          <xdr:cNvPr id="22" name="Freeform 29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0</xdr:row>
      <xdr:rowOff>123825</xdr:rowOff>
    </xdr:from>
    <xdr:to>
      <xdr:col>16</xdr:col>
      <xdr:colOff>1619250</xdr:colOff>
      <xdr:row>1</xdr:row>
      <xdr:rowOff>47625</xdr:rowOff>
    </xdr:to>
    <xdr:grpSp>
      <xdr:nvGrpSpPr>
        <xdr:cNvPr id="1" name="Group 1">
          <a:hlinkClick r:id="rId1"/>
        </xdr:cNvPr>
        <xdr:cNvGrpSpPr>
          <a:grpSpLocks/>
        </xdr:cNvGrpSpPr>
      </xdr:nvGrpSpPr>
      <xdr:grpSpPr>
        <a:xfrm>
          <a:off x="9039225" y="123825"/>
          <a:ext cx="1076325" cy="266700"/>
          <a:chOff x="376" y="330"/>
          <a:chExt cx="145" cy="2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381" y="333"/>
            <a:ext cx="13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◄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Berechnung</a:t>
            </a:r>
          </a:p>
        </xdr:txBody>
      </xdr:sp>
    </xdr:grpSp>
    <xdr:clientData fPrintsWithSheet="0"/>
  </xdr:twoCellAnchor>
  <xdr:twoCellAnchor>
    <xdr:from>
      <xdr:col>16</xdr:col>
      <xdr:colOff>542925</xdr:colOff>
      <xdr:row>2</xdr:row>
      <xdr:rowOff>104775</xdr:rowOff>
    </xdr:from>
    <xdr:to>
      <xdr:col>16</xdr:col>
      <xdr:colOff>1619250</xdr:colOff>
      <xdr:row>5</xdr:row>
      <xdr:rowOff>9525</xdr:rowOff>
    </xdr:to>
    <xdr:grpSp>
      <xdr:nvGrpSpPr>
        <xdr:cNvPr id="5" name="Group 5">
          <a:hlinkClick r:id="rId2"/>
        </xdr:cNvPr>
        <xdr:cNvGrpSpPr>
          <a:grpSpLocks/>
        </xdr:cNvGrpSpPr>
      </xdr:nvGrpSpPr>
      <xdr:grpSpPr>
        <a:xfrm>
          <a:off x="9039225" y="695325"/>
          <a:ext cx="1076325" cy="266700"/>
          <a:chOff x="607" y="213"/>
          <a:chExt cx="85" cy="23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Vergleich ►</a:t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542925</xdr:colOff>
      <xdr:row>0</xdr:row>
      <xdr:rowOff>133350</xdr:rowOff>
    </xdr:from>
    <xdr:to>
      <xdr:col>16</xdr:col>
      <xdr:colOff>1619250</xdr:colOff>
      <xdr:row>1</xdr:row>
      <xdr:rowOff>57150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9039225" y="133350"/>
          <a:ext cx="1076325" cy="266700"/>
          <a:chOff x="376" y="330"/>
          <a:chExt cx="145" cy="22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7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381" y="333"/>
            <a:ext cx="13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◄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Berechnung</a:t>
            </a:r>
          </a:p>
        </xdr:txBody>
      </xdr:sp>
    </xdr:grpSp>
    <xdr:clientData fPrintsWithSheet="0"/>
  </xdr:twoCellAnchor>
  <xdr:twoCellAnchor>
    <xdr:from>
      <xdr:col>16</xdr:col>
      <xdr:colOff>542925</xdr:colOff>
      <xdr:row>2</xdr:row>
      <xdr:rowOff>104775</xdr:rowOff>
    </xdr:from>
    <xdr:to>
      <xdr:col>16</xdr:col>
      <xdr:colOff>1619250</xdr:colOff>
      <xdr:row>5</xdr:row>
      <xdr:rowOff>9525</xdr:rowOff>
    </xdr:to>
    <xdr:grpSp>
      <xdr:nvGrpSpPr>
        <xdr:cNvPr id="5" name="Group 9">
          <a:hlinkClick r:id="rId2"/>
        </xdr:cNvPr>
        <xdr:cNvGrpSpPr>
          <a:grpSpLocks/>
        </xdr:cNvGrpSpPr>
      </xdr:nvGrpSpPr>
      <xdr:grpSpPr>
        <a:xfrm>
          <a:off x="9039225" y="695325"/>
          <a:ext cx="1076325" cy="266700"/>
          <a:chOff x="607" y="213"/>
          <a:chExt cx="85" cy="23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>
            <a:off x="607" y="213"/>
            <a:ext cx="85" cy="23"/>
          </a:xfrm>
          <a:prstGeom prst="rect">
            <a:avLst/>
          </a:prstGeom>
          <a:solidFill>
            <a:srgbClr val="0000FF"/>
          </a:solidFill>
          <a:ln w="6350" cmpd="sng">
            <a:solidFill>
              <a:srgbClr val="33333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11"/>
          <xdr:cNvSpPr txBox="1">
            <a:spLocks noChangeArrowheads="1"/>
          </xdr:cNvSpPr>
        </xdr:nvSpPr>
        <xdr:spPr>
          <a:xfrm>
            <a:off x="610" y="215"/>
            <a:ext cx="79" cy="19"/>
          </a:xfrm>
          <a:prstGeom prst="rect">
            <a:avLst/>
          </a:prstGeom>
          <a:noFill/>
          <a:ln w="635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Vergleich ►</a:t>
            </a:r>
          </a:p>
        </xdr:txBody>
      </xdr:sp>
      <xdr:sp>
        <xdr:nvSpPr>
          <xdr:cNvPr id="8" name="Freeform 12"/>
          <xdr:cNvSpPr>
            <a:spLocks/>
          </xdr:cNvSpPr>
        </xdr:nvSpPr>
        <xdr:spPr>
          <a:xfrm>
            <a:off x="607" y="213"/>
            <a:ext cx="85" cy="23"/>
          </a:xfrm>
          <a:custGeom>
            <a:pathLst>
              <a:path h="28" w="62">
                <a:moveTo>
                  <a:pt x="0" y="28"/>
                </a:moveTo>
                <a:lnTo>
                  <a:pt x="0" y="0"/>
                </a:lnTo>
                <a:lnTo>
                  <a:pt x="62" y="0"/>
                </a:lnTo>
              </a:path>
            </a:pathLst>
          </a:custGeom>
          <a:noFill/>
          <a:ln w="6350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866775</xdr:colOff>
      <xdr:row>0</xdr:row>
      <xdr:rowOff>57150</xdr:rowOff>
    </xdr:from>
    <xdr:to>
      <xdr:col>10</xdr:col>
      <xdr:colOff>161925</xdr:colOff>
      <xdr:row>0</xdr:row>
      <xdr:rowOff>323850</xdr:rowOff>
    </xdr:to>
    <xdr:grpSp>
      <xdr:nvGrpSpPr>
        <xdr:cNvPr id="1" name="Group 5">
          <a:hlinkClick r:id="rId1"/>
        </xdr:cNvPr>
        <xdr:cNvGrpSpPr>
          <a:grpSpLocks/>
        </xdr:cNvGrpSpPr>
      </xdr:nvGrpSpPr>
      <xdr:grpSpPr>
        <a:xfrm>
          <a:off x="7029450" y="57150"/>
          <a:ext cx="1076325" cy="266700"/>
          <a:chOff x="376" y="330"/>
          <a:chExt cx="145" cy="22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7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8"/>
          <xdr:cNvSpPr txBox="1">
            <a:spLocks noChangeArrowheads="1"/>
          </xdr:cNvSpPr>
        </xdr:nvSpPr>
        <xdr:spPr>
          <a:xfrm>
            <a:off x="381" y="333"/>
            <a:ext cx="13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◄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Berechnung</a:t>
            </a:r>
          </a:p>
        </xdr:txBody>
      </xdr:sp>
    </xdr:grp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1123950</xdr:colOff>
      <xdr:row>1</xdr:row>
      <xdr:rowOff>0</xdr:rowOff>
    </xdr:to>
    <xdr:grpSp>
      <xdr:nvGrpSpPr>
        <xdr:cNvPr id="1" name="Group 9">
          <a:hlinkClick r:id="rId1"/>
        </xdr:cNvPr>
        <xdr:cNvGrpSpPr>
          <a:grpSpLocks/>
        </xdr:cNvGrpSpPr>
      </xdr:nvGrpSpPr>
      <xdr:grpSpPr>
        <a:xfrm>
          <a:off x="47625" y="47625"/>
          <a:ext cx="1076325" cy="266700"/>
          <a:chOff x="634" y="273"/>
          <a:chExt cx="123" cy="23"/>
        </a:xfrm>
        <a:solidFill>
          <a:srgbClr val="FFFFFF"/>
        </a:solidFill>
      </xdr:grpSpPr>
      <xdr:sp>
        <xdr:nvSpPr>
          <xdr:cNvPr id="2" name="Rectangle 10"/>
          <xdr:cNvSpPr>
            <a:spLocks/>
          </xdr:cNvSpPr>
        </xdr:nvSpPr>
        <xdr:spPr>
          <a:xfrm>
            <a:off x="634" y="273"/>
            <a:ext cx="123" cy="23"/>
          </a:xfrm>
          <a:prstGeom prst="rect">
            <a:avLst/>
          </a:prstGeom>
          <a:solidFill>
            <a:srgbClr val="008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11"/>
          <xdr:cNvSpPr>
            <a:spLocks/>
          </xdr:cNvSpPr>
        </xdr:nvSpPr>
        <xdr:spPr>
          <a:xfrm>
            <a:off x="634" y="273"/>
            <a:ext cx="122" cy="23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12"/>
          <xdr:cNvSpPr txBox="1">
            <a:spLocks noChangeArrowheads="1"/>
          </xdr:cNvSpPr>
        </xdr:nvSpPr>
        <xdr:spPr>
          <a:xfrm>
            <a:off x="638" y="276"/>
            <a:ext cx="11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Wingdings 3"/>
                <a:ea typeface="Wingdings 3"/>
                <a:cs typeface="Wingdings 3"/>
              </a:rPr>
              <a:t>t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 Dateneingabe</a:t>
            </a:r>
          </a:p>
        </xdr:txBody>
      </xdr:sp>
    </xdr:grpSp>
    <xdr:clientData fPrintsWithSheet="0"/>
  </xdr:twoCellAnchor>
  <xdr:twoCellAnchor>
    <xdr:from>
      <xdr:col>0</xdr:col>
      <xdr:colOff>57150</xdr:colOff>
      <xdr:row>1</xdr:row>
      <xdr:rowOff>104775</xdr:rowOff>
    </xdr:from>
    <xdr:to>
      <xdr:col>0</xdr:col>
      <xdr:colOff>1133475</xdr:colOff>
      <xdr:row>3</xdr:row>
      <xdr:rowOff>57150</xdr:rowOff>
    </xdr:to>
    <xdr:grpSp>
      <xdr:nvGrpSpPr>
        <xdr:cNvPr id="5" name="Group 13">
          <a:hlinkClick r:id="rId2"/>
        </xdr:cNvPr>
        <xdr:cNvGrpSpPr>
          <a:grpSpLocks/>
        </xdr:cNvGrpSpPr>
      </xdr:nvGrpSpPr>
      <xdr:grpSpPr>
        <a:xfrm>
          <a:off x="57150" y="419100"/>
          <a:ext cx="1076325" cy="276225"/>
          <a:chOff x="376" y="330"/>
          <a:chExt cx="145" cy="22"/>
        </a:xfrm>
        <a:solidFill>
          <a:srgbClr val="FFFFFF"/>
        </a:solidFill>
      </xdr:grpSpPr>
      <xdr:sp>
        <xdr:nvSpPr>
          <xdr:cNvPr id="6" name="Rectangle 14"/>
          <xdr:cNvSpPr>
            <a:spLocks/>
          </xdr:cNvSpPr>
        </xdr:nvSpPr>
        <xdr:spPr>
          <a:xfrm>
            <a:off x="376" y="330"/>
            <a:ext cx="145" cy="2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15"/>
          <xdr:cNvSpPr>
            <a:spLocks/>
          </xdr:cNvSpPr>
        </xdr:nvSpPr>
        <xdr:spPr>
          <a:xfrm>
            <a:off x="376" y="330"/>
            <a:ext cx="144" cy="22"/>
          </a:xfrm>
          <a:custGeom>
            <a:pathLst>
              <a:path h="22" w="144">
                <a:moveTo>
                  <a:pt x="0" y="22"/>
                </a:moveTo>
                <a:lnTo>
                  <a:pt x="0" y="0"/>
                </a:lnTo>
                <a:lnTo>
                  <a:pt x="144" y="0"/>
                </a:lnTo>
              </a:path>
            </a:pathLst>
          </a:custGeom>
          <a:noFill/>
          <a:ln w="9525" cmpd="sng">
            <a:solidFill>
              <a:srgbClr val="EAEAE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16"/>
          <xdr:cNvSpPr txBox="1">
            <a:spLocks noChangeArrowheads="1"/>
          </xdr:cNvSpPr>
        </xdr:nvSpPr>
        <xdr:spPr>
          <a:xfrm>
            <a:off x="381" y="333"/>
            <a:ext cx="13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◄ </a:t>
            </a:r>
            <a:r>
              <a:rPr lang="en-US" cap="none" sz="10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Berechnung</a:t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25"/>
  <sheetViews>
    <sheetView showGridLines="0" showRowColHeaders="0" zoomScalePageLayoutView="0" workbookViewId="0" topLeftCell="A1">
      <pane ySplit="25" topLeftCell="A26" activePane="bottomLeft" state="frozen"/>
      <selection pane="topLeft" activeCell="A1" sqref="A1"/>
      <selection pane="bottomLeft" activeCell="C13" sqref="C13"/>
    </sheetView>
  </sheetViews>
  <sheetFormatPr defaultColWidth="0" defaultRowHeight="12.75" customHeight="1" zeroHeight="1"/>
  <cols>
    <col min="1" max="1" width="10.77734375" style="1" customWidth="1"/>
    <col min="2" max="2" width="30.77734375" style="1" customWidth="1"/>
    <col min="3" max="3" width="18.77734375" style="1" customWidth="1"/>
    <col min="4" max="4" width="10.77734375" style="1" customWidth="1"/>
    <col min="5" max="5" width="20.77734375" style="1" customWidth="1"/>
    <col min="6" max="16384" width="11.5546875" style="1" hidden="1" customWidth="1"/>
  </cols>
  <sheetData>
    <row r="1" spans="1:5" ht="30" customHeight="1">
      <c r="A1" s="42" t="s">
        <v>34</v>
      </c>
      <c r="B1" s="43"/>
      <c r="C1" s="43"/>
      <c r="D1" s="43"/>
      <c r="E1" s="2"/>
    </row>
    <row r="2" ht="19.5" customHeight="1">
      <c r="E2" s="2"/>
    </row>
    <row r="3" spans="1:5" ht="30" customHeight="1">
      <c r="A3" s="2"/>
      <c r="B3" s="2"/>
      <c r="C3" s="2"/>
      <c r="D3" s="2"/>
      <c r="E3" s="2"/>
    </row>
    <row r="4" spans="1:5" ht="15.75" customHeight="1">
      <c r="A4" s="2"/>
      <c r="B4" s="74" t="s">
        <v>41</v>
      </c>
      <c r="C4" s="95">
        <v>125000</v>
      </c>
      <c r="D4" s="2"/>
      <c r="E4" s="2"/>
    </row>
    <row r="5" spans="1:5" ht="3.75" customHeight="1">
      <c r="A5" s="2"/>
      <c r="B5" s="74"/>
      <c r="C5" s="10"/>
      <c r="D5" s="2"/>
      <c r="E5" s="2"/>
    </row>
    <row r="6" spans="1:5" ht="15.75" customHeight="1">
      <c r="A6" s="2"/>
      <c r="B6" s="74" t="s">
        <v>35</v>
      </c>
      <c r="C6" s="96">
        <v>0.075</v>
      </c>
      <c r="D6" s="2"/>
      <c r="E6" s="2"/>
    </row>
    <row r="7" spans="1:5" ht="3.75" customHeight="1">
      <c r="A7" s="2"/>
      <c r="B7" s="74"/>
      <c r="C7" s="10"/>
      <c r="D7" s="2"/>
      <c r="E7" s="2"/>
    </row>
    <row r="8" spans="1:5" ht="15.75" customHeight="1">
      <c r="A8" s="2"/>
      <c r="B8" s="74" t="s">
        <v>39</v>
      </c>
      <c r="C8" s="88">
        <v>3</v>
      </c>
      <c r="D8" s="2"/>
      <c r="E8" s="2"/>
    </row>
    <row r="9" spans="1:5" ht="19.5" customHeight="1">
      <c r="A9" s="2"/>
      <c r="B9" s="74"/>
      <c r="C9" s="75"/>
      <c r="D9" s="2"/>
      <c r="E9" s="2"/>
    </row>
    <row r="10" spans="1:5" ht="9.75" customHeight="1">
      <c r="A10" s="2"/>
      <c r="B10" s="74"/>
      <c r="C10" s="75"/>
      <c r="D10" s="2"/>
      <c r="E10" s="2"/>
    </row>
    <row r="11" spans="1:5" ht="19.5" customHeight="1">
      <c r="A11" s="2"/>
      <c r="B11" s="74"/>
      <c r="C11" s="75"/>
      <c r="D11" s="2"/>
      <c r="E11" s="2"/>
    </row>
    <row r="12" spans="1:5" ht="19.5" customHeight="1">
      <c r="A12" s="2"/>
      <c r="B12" s="76" t="s">
        <v>35</v>
      </c>
      <c r="C12" s="45"/>
      <c r="D12" s="2"/>
      <c r="E12" s="2"/>
    </row>
    <row r="13" spans="1:5" ht="15.75" customHeight="1">
      <c r="A13" s="2"/>
      <c r="B13" s="90" t="s">
        <v>36</v>
      </c>
      <c r="C13" s="70">
        <v>4</v>
      </c>
      <c r="D13" s="2"/>
      <c r="E13" s="2"/>
    </row>
    <row r="14" spans="1:5" ht="3.75" customHeight="1">
      <c r="A14" s="2"/>
      <c r="B14" s="90"/>
      <c r="C14" s="47"/>
      <c r="D14" s="2"/>
      <c r="E14" s="2"/>
    </row>
    <row r="15" spans="1:5" ht="15.75" customHeight="1">
      <c r="A15" s="2"/>
      <c r="B15" s="90" t="s">
        <v>37</v>
      </c>
      <c r="C15" s="70">
        <v>0.5</v>
      </c>
      <c r="D15" s="2"/>
      <c r="E15" s="2"/>
    </row>
    <row r="16" spans="1:5" ht="7.5" customHeight="1">
      <c r="A16" s="2"/>
      <c r="B16" s="90"/>
      <c r="C16" s="48"/>
      <c r="D16" s="2"/>
      <c r="E16" s="2"/>
    </row>
    <row r="17" spans="1:5" ht="15.75" customHeight="1">
      <c r="A17" s="2"/>
      <c r="B17" s="91" t="s">
        <v>38</v>
      </c>
      <c r="C17" s="71">
        <f>Annuitätentabelle!O4</f>
        <v>10</v>
      </c>
      <c r="D17" s="2"/>
      <c r="E17" s="2"/>
    </row>
    <row r="18" spans="1:5" ht="19.5" customHeight="1">
      <c r="A18" s="2"/>
      <c r="B18" s="77"/>
      <c r="C18" s="48"/>
      <c r="D18" s="2"/>
      <c r="E18" s="2"/>
    </row>
    <row r="19" spans="1:5" ht="19.5" customHeight="1">
      <c r="A19" s="2"/>
      <c r="B19" s="76" t="s">
        <v>39</v>
      </c>
      <c r="C19" s="49"/>
      <c r="D19" s="2"/>
      <c r="E19" s="2"/>
    </row>
    <row r="20" spans="1:5" ht="15.75" customHeight="1">
      <c r="A20" s="2"/>
      <c r="B20" s="90" t="s">
        <v>36</v>
      </c>
      <c r="C20" s="72">
        <v>1</v>
      </c>
      <c r="D20" s="2"/>
      <c r="E20" s="2"/>
    </row>
    <row r="21" spans="1:5" ht="3.75" customHeight="1">
      <c r="A21" s="2"/>
      <c r="B21" s="90"/>
      <c r="C21" s="47"/>
      <c r="D21" s="2"/>
      <c r="E21" s="2"/>
    </row>
    <row r="22" spans="1:5" ht="15.75" customHeight="1">
      <c r="A22" s="2"/>
      <c r="B22" s="91" t="s">
        <v>38</v>
      </c>
      <c r="C22" s="73">
        <f>Annuitätentabelle!B39</f>
        <v>30</v>
      </c>
      <c r="D22" s="2"/>
      <c r="E22" s="2"/>
    </row>
    <row r="23" spans="1:5" ht="30" customHeight="1">
      <c r="A23" s="2"/>
      <c r="B23" s="2"/>
      <c r="C23" s="2"/>
      <c r="D23" s="2"/>
      <c r="E23" s="2"/>
    </row>
    <row r="24" spans="1:5" ht="19.5" customHeight="1">
      <c r="A24" s="69" t="s">
        <v>33</v>
      </c>
      <c r="E24" s="2"/>
    </row>
    <row r="25" spans="1:5" ht="15">
      <c r="A25" s="2"/>
      <c r="B25" s="2"/>
      <c r="C25" s="2"/>
      <c r="D25" s="2"/>
      <c r="E25" s="2"/>
    </row>
    <row r="26" ht="12.75" customHeight="1" hidden="1"/>
    <row r="27" ht="12.75" customHeight="1" hidden="1"/>
    <row r="28" ht="12.75" customHeight="1" hidden="1"/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</sheetData>
  <sheetProtection sheet="1" objects="1" scenarios="1" selectLockedCells="1"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30"/>
  <sheetViews>
    <sheetView showGridLines="0" showRowColHeaders="0" tabSelected="1" zoomScalePageLayoutView="0" workbookViewId="0" topLeftCell="A3">
      <pane ySplit="2" topLeftCell="A5" activePane="bottomLeft" state="frozen"/>
      <selection pane="topLeft" activeCell="A3" sqref="A3"/>
      <selection pane="bottomLeft" activeCell="C11" sqref="C11"/>
    </sheetView>
  </sheetViews>
  <sheetFormatPr defaultColWidth="0" defaultRowHeight="15" zeroHeight="1"/>
  <cols>
    <col min="1" max="1" width="6.77734375" style="1" customWidth="1"/>
    <col min="2" max="5" width="14.77734375" style="1" customWidth="1"/>
    <col min="6" max="6" width="20.77734375" style="1" customWidth="1"/>
    <col min="7" max="16384" width="11.5546875" style="1" hidden="1" customWidth="1"/>
  </cols>
  <sheetData>
    <row r="1" ht="16.5" customHeight="1">
      <c r="F1" s="2"/>
    </row>
    <row r="2" spans="1:6" ht="12" customHeight="1">
      <c r="A2" s="117" t="s">
        <v>0</v>
      </c>
      <c r="B2" s="3"/>
      <c r="C2" s="3"/>
      <c r="D2" s="3"/>
      <c r="E2" s="3"/>
      <c r="F2" s="2"/>
    </row>
    <row r="3" spans="1:6" ht="24.75" customHeight="1">
      <c r="A3" s="78"/>
      <c r="B3" s="79"/>
      <c r="C3" s="79"/>
      <c r="D3" s="79"/>
      <c r="E3" s="79"/>
      <c r="F3" s="2"/>
    </row>
    <row r="4" ht="19.5" customHeight="1">
      <c r="F4" s="2"/>
    </row>
    <row r="5" spans="1:6" ht="22.5">
      <c r="A5" s="80" t="s">
        <v>21</v>
      </c>
      <c r="F5" s="2"/>
    </row>
    <row r="6" ht="7.5" customHeight="1">
      <c r="F6" s="2"/>
    </row>
    <row r="7" spans="2:6" ht="15">
      <c r="B7" s="81" t="s">
        <v>2</v>
      </c>
      <c r="C7" s="114">
        <f>Dateneingabe!C4</f>
        <v>125000</v>
      </c>
      <c r="D7" s="84"/>
      <c r="E7" s="84"/>
      <c r="F7" s="2"/>
    </row>
    <row r="8" spans="2:6" ht="15">
      <c r="B8" s="81" t="s">
        <v>3</v>
      </c>
      <c r="C8" s="89">
        <f>Dateneingabe!C6</f>
        <v>0.075</v>
      </c>
      <c r="D8" s="84"/>
      <c r="E8" s="84"/>
      <c r="F8" s="2"/>
    </row>
    <row r="9" spans="2:6" ht="15">
      <c r="B9" s="81" t="s">
        <v>4</v>
      </c>
      <c r="C9" s="108">
        <f>Dateneingabe!C8</f>
        <v>3</v>
      </c>
      <c r="D9" s="84"/>
      <c r="E9" s="84"/>
      <c r="F9" s="2"/>
    </row>
    <row r="10" spans="1:6" ht="9.75" customHeight="1">
      <c r="A10" s="81"/>
      <c r="B10" s="85"/>
      <c r="C10" s="83"/>
      <c r="D10" s="84"/>
      <c r="E10" s="84"/>
      <c r="F10" s="2"/>
    </row>
    <row r="11" spans="1:6" ht="15" customHeight="1">
      <c r="A11" s="81" t="s">
        <v>18</v>
      </c>
      <c r="B11" s="82"/>
      <c r="C11" s="113"/>
      <c r="D11" s="84"/>
      <c r="E11" s="84"/>
      <c r="F11" s="2"/>
    </row>
    <row r="12" spans="1:6" ht="15">
      <c r="A12" s="84"/>
      <c r="B12" s="84"/>
      <c r="C12" s="84"/>
      <c r="D12" s="84"/>
      <c r="E12" s="84"/>
      <c r="F12" s="2"/>
    </row>
    <row r="13" spans="1:6" ht="16.5" customHeight="1">
      <c r="A13" s="109" t="s">
        <v>5</v>
      </c>
      <c r="B13" s="109" t="s">
        <v>6</v>
      </c>
      <c r="C13" s="109" t="s">
        <v>7</v>
      </c>
      <c r="D13" s="109" t="s">
        <v>8</v>
      </c>
      <c r="E13" s="109" t="s">
        <v>20</v>
      </c>
      <c r="F13" s="2"/>
    </row>
    <row r="14" spans="1:6" ht="15">
      <c r="A14" s="110" t="s">
        <v>10</v>
      </c>
      <c r="B14" s="112"/>
      <c r="C14" s="112"/>
      <c r="D14" s="112"/>
      <c r="E14" s="112"/>
      <c r="F14" s="2"/>
    </row>
    <row r="15" spans="1:6" ht="15">
      <c r="A15" s="110" t="s">
        <v>11</v>
      </c>
      <c r="B15" s="112"/>
      <c r="C15" s="112"/>
      <c r="D15" s="112"/>
      <c r="E15" s="112"/>
      <c r="F15" s="2"/>
    </row>
    <row r="16" spans="1:6" ht="15">
      <c r="A16" s="110" t="s">
        <v>12</v>
      </c>
      <c r="B16" s="116"/>
      <c r="C16" s="116"/>
      <c r="D16" s="116"/>
      <c r="E16" s="116"/>
      <c r="F16" s="2"/>
    </row>
    <row r="17" spans="1:6" ht="15.75">
      <c r="A17" s="111" t="s">
        <v>13</v>
      </c>
      <c r="B17" s="115"/>
      <c r="C17" s="115"/>
      <c r="D17" s="115"/>
      <c r="E17" s="115"/>
      <c r="F17" s="2"/>
    </row>
    <row r="18" spans="1:6" ht="150" customHeight="1">
      <c r="A18" s="84"/>
      <c r="B18" s="84"/>
      <c r="C18" s="84"/>
      <c r="D18" s="84"/>
      <c r="E18" s="84"/>
      <c r="F18" s="2"/>
    </row>
    <row r="19" spans="1:6" ht="22.5">
      <c r="A19" s="80" t="s">
        <v>22</v>
      </c>
      <c r="B19" s="84"/>
      <c r="C19" s="84"/>
      <c r="D19" s="84"/>
      <c r="E19" s="84"/>
      <c r="F19" s="2"/>
    </row>
    <row r="20" spans="1:6" ht="7.5" customHeight="1">
      <c r="A20" s="84"/>
      <c r="B20" s="84"/>
      <c r="C20" s="84"/>
      <c r="D20" s="84"/>
      <c r="E20" s="84"/>
      <c r="F20" s="2"/>
    </row>
    <row r="21" spans="2:6" ht="15">
      <c r="B21" s="86" t="s">
        <v>2</v>
      </c>
      <c r="C21" s="114">
        <f>C7</f>
        <v>125000</v>
      </c>
      <c r="D21" s="84"/>
      <c r="E21" s="84"/>
      <c r="F21" s="2"/>
    </row>
    <row r="22" spans="2:6" ht="15">
      <c r="B22" s="86" t="s">
        <v>3</v>
      </c>
      <c r="C22" s="89">
        <f>C8</f>
        <v>0.075</v>
      </c>
      <c r="D22" s="84"/>
      <c r="E22" s="84"/>
      <c r="F22" s="2"/>
    </row>
    <row r="23" spans="2:6" ht="15">
      <c r="B23" s="86" t="s">
        <v>4</v>
      </c>
      <c r="C23" s="108">
        <f>C9</f>
        <v>3</v>
      </c>
      <c r="D23" s="84"/>
      <c r="E23" s="84"/>
      <c r="F23" s="2"/>
    </row>
    <row r="24" spans="1:6" ht="15">
      <c r="A24" s="84"/>
      <c r="B24" s="84"/>
      <c r="C24" s="84"/>
      <c r="D24" s="84"/>
      <c r="E24" s="84"/>
      <c r="F24" s="2"/>
    </row>
    <row r="25" spans="1:6" ht="16.5" customHeight="1">
      <c r="A25" s="109" t="s">
        <v>5</v>
      </c>
      <c r="B25" s="109" t="s">
        <v>6</v>
      </c>
      <c r="C25" s="109" t="s">
        <v>7</v>
      </c>
      <c r="D25" s="109" t="s">
        <v>8</v>
      </c>
      <c r="E25" s="109" t="s">
        <v>23</v>
      </c>
      <c r="F25" s="2"/>
    </row>
    <row r="26" spans="1:6" ht="15">
      <c r="A26" s="110" t="s">
        <v>10</v>
      </c>
      <c r="B26" s="112"/>
      <c r="C26" s="112"/>
      <c r="D26" s="112"/>
      <c r="E26" s="112"/>
      <c r="F26" s="2"/>
    </row>
    <row r="27" spans="1:6" ht="15">
      <c r="A27" s="110" t="s">
        <v>11</v>
      </c>
      <c r="B27" s="112"/>
      <c r="C27" s="112"/>
      <c r="D27" s="112"/>
      <c r="E27" s="112"/>
      <c r="F27" s="2"/>
    </row>
    <row r="28" spans="1:6" ht="15">
      <c r="A28" s="110" t="s">
        <v>12</v>
      </c>
      <c r="B28" s="116"/>
      <c r="C28" s="116"/>
      <c r="D28" s="116"/>
      <c r="E28" s="116"/>
      <c r="F28" s="2"/>
    </row>
    <row r="29" spans="1:6" ht="15.75">
      <c r="A29" s="111" t="s">
        <v>13</v>
      </c>
      <c r="B29" s="115"/>
      <c r="C29" s="115"/>
      <c r="D29" s="115"/>
      <c r="E29" s="115"/>
      <c r="F29" s="2"/>
    </row>
    <row r="30" spans="1:6" ht="15">
      <c r="A30" s="2"/>
      <c r="B30" s="2"/>
      <c r="C30" s="2"/>
      <c r="D30" s="2"/>
      <c r="E30" s="2"/>
      <c r="F30" s="2"/>
    </row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</sheetData>
  <sheetProtection sheet="1" objects="1" scenarios="1"/>
  <printOptions horizontalCentered="1"/>
  <pageMargins left="0.3937007874015748" right="0.3937007874015748" top="0.3937007874015748" bottom="0.5905511811023623" header="0.5118110236220472" footer="0.3937007874015748"/>
  <pageSetup blackAndWhite="1" horizontalDpi="300" verticalDpi="300" orientation="portrait" paperSize="9" r:id="rId5"/>
  <headerFooter alignWithMargins="0">
    <oddFooter>&amp;L&amp;8© by Mag. Wolfgang Harasleben</oddFooter>
  </headerFooter>
  <drawing r:id="rId4"/>
  <legacyDrawing r:id="rId3"/>
  <oleObjects>
    <oleObject progId="CorelDraw.Graphic.9" shapeId="308350" r:id="rId1"/>
    <oleObject progId="CorelDraw.Graphic.9" shapeId="84235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223"/>
  <sheetViews>
    <sheetView showGridLines="0" showRowColHeaders="0" zoomScale="90" zoomScaleNormal="90" zoomScalePageLayoutView="0" workbookViewId="0" topLeftCell="A1">
      <pane ySplit="15" topLeftCell="A16" activePane="bottomLeft" state="frozen"/>
      <selection pane="topLeft" activeCell="D9" sqref="D9:E9"/>
      <selection pane="bottomLeft" activeCell="B41" sqref="B41"/>
    </sheetView>
  </sheetViews>
  <sheetFormatPr defaultColWidth="0" defaultRowHeight="15" zeroHeight="1"/>
  <cols>
    <col min="1" max="1" width="1.77734375" style="6" customWidth="1"/>
    <col min="2" max="2" width="5.77734375" style="6" customWidth="1"/>
    <col min="3" max="3" width="0.88671875" style="6" customWidth="1"/>
    <col min="4" max="4" width="10.5546875" style="6" customWidth="1"/>
    <col min="5" max="5" width="0.88671875" style="6" customWidth="1"/>
    <col min="6" max="6" width="10.5546875" style="6" customWidth="1"/>
    <col min="7" max="7" width="0.88671875" style="6" customWidth="1"/>
    <col min="8" max="8" width="10.5546875" style="6" customWidth="1"/>
    <col min="9" max="9" width="0.88671875" style="6" customWidth="1"/>
    <col min="10" max="10" width="10.5546875" style="6" customWidth="1"/>
    <col min="11" max="11" width="0.88671875" style="6" customWidth="1"/>
    <col min="12" max="12" width="8.77734375" style="6" customWidth="1"/>
    <col min="13" max="13" width="3.77734375" style="6" customWidth="1"/>
    <col min="14" max="16" width="10.77734375" style="6" customWidth="1"/>
    <col min="17" max="17" width="20.77734375" style="6" customWidth="1"/>
    <col min="18" max="16384" width="0" style="6" hidden="1" customWidth="1"/>
  </cols>
  <sheetData>
    <row r="1" spans="1:17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9.5" customHeight="1">
      <c r="A2" s="7" t="s">
        <v>16</v>
      </c>
      <c r="B2" s="7" t="s">
        <v>24</v>
      </c>
      <c r="C2" s="21"/>
      <c r="D2" s="21"/>
      <c r="E2" s="21"/>
      <c r="F2" s="21"/>
      <c r="G2" s="21"/>
      <c r="H2" s="21"/>
      <c r="I2" s="21"/>
      <c r="J2" s="21"/>
      <c r="K2" s="22"/>
      <c r="L2" s="22"/>
      <c r="M2" s="5"/>
      <c r="N2" s="5"/>
      <c r="O2" s="5"/>
      <c r="P2" s="5"/>
      <c r="Q2" s="5"/>
    </row>
    <row r="3" spans="1:17" ht="9.7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10"/>
      <c r="L3" s="10"/>
      <c r="M3" s="10"/>
      <c r="N3" s="10"/>
      <c r="O3" s="10"/>
      <c r="P3" s="10"/>
      <c r="Q3" s="10"/>
    </row>
    <row r="4" spans="1:17" ht="15.75">
      <c r="A4" s="10"/>
      <c r="B4" s="10"/>
      <c r="C4" s="10"/>
      <c r="D4" s="122" t="s">
        <v>2</v>
      </c>
      <c r="E4" s="123"/>
      <c r="F4" s="24">
        <f>Dateneingabe!C4</f>
        <v>125000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3" customHeight="1">
      <c r="A5" s="10"/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.75">
      <c r="A6" s="10"/>
      <c r="B6" s="10"/>
      <c r="C6" s="10"/>
      <c r="D6" s="122" t="s">
        <v>3</v>
      </c>
      <c r="E6" s="123"/>
      <c r="F6" s="25">
        <f>Dateneingabe!C6</f>
        <v>0.075</v>
      </c>
      <c r="G6" s="10"/>
      <c r="H6" s="11" t="s">
        <v>18</v>
      </c>
      <c r="I6" s="12"/>
      <c r="J6" s="26">
        <f>O13</f>
        <v>0.3845376281679243</v>
      </c>
      <c r="K6" s="10"/>
      <c r="L6" s="10"/>
      <c r="M6" s="10"/>
      <c r="N6" s="10"/>
      <c r="O6" s="10"/>
      <c r="P6" s="10"/>
      <c r="Q6" s="10"/>
    </row>
    <row r="7" spans="1:17" ht="3" customHeight="1">
      <c r="A7" s="10"/>
      <c r="B7" s="10"/>
      <c r="C7" s="10"/>
      <c r="D7" s="11"/>
      <c r="E7" s="10"/>
      <c r="F7" s="10"/>
      <c r="G7" s="10"/>
      <c r="H7" s="11"/>
      <c r="I7" s="12"/>
      <c r="J7" s="12"/>
      <c r="K7" s="10"/>
      <c r="L7" s="10"/>
      <c r="M7" s="10"/>
      <c r="N7" s="10"/>
      <c r="O7" s="10"/>
      <c r="P7" s="10"/>
      <c r="Q7" s="10"/>
    </row>
    <row r="8" spans="1:17" ht="15.75">
      <c r="A8" s="10"/>
      <c r="B8" s="10"/>
      <c r="C8" s="10"/>
      <c r="D8" s="122" t="s">
        <v>4</v>
      </c>
      <c r="E8" s="123"/>
      <c r="F8" s="87">
        <f>Dateneingabe!C8</f>
        <v>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5.75">
      <c r="A10" s="10"/>
      <c r="B10" s="13" t="s">
        <v>5</v>
      </c>
      <c r="C10" s="118" t="s">
        <v>6</v>
      </c>
      <c r="D10" s="119"/>
      <c r="E10" s="124" t="s">
        <v>7</v>
      </c>
      <c r="F10" s="124"/>
      <c r="G10" s="124" t="s">
        <v>8</v>
      </c>
      <c r="H10" s="124"/>
      <c r="I10" s="124" t="s">
        <v>20</v>
      </c>
      <c r="J10" s="124"/>
      <c r="K10" s="10"/>
      <c r="L10" s="10"/>
      <c r="M10" s="27" t="s">
        <v>17</v>
      </c>
      <c r="N10" s="10"/>
      <c r="O10" s="10"/>
      <c r="P10" s="10"/>
      <c r="Q10" s="10"/>
    </row>
    <row r="11" spans="1:17" ht="15.75">
      <c r="A11" s="10"/>
      <c r="B11" s="14" t="s">
        <v>10</v>
      </c>
      <c r="C11" s="120">
        <f>$F$4</f>
        <v>125000</v>
      </c>
      <c r="D11" s="120"/>
      <c r="E11" s="120">
        <f>$C$11*$F$6</f>
        <v>9375</v>
      </c>
      <c r="F11" s="120"/>
      <c r="G11" s="120">
        <f>I11-E11</f>
        <v>38692.20352099054</v>
      </c>
      <c r="H11" s="120"/>
      <c r="I11" s="120">
        <f>$F$4*$J$6</f>
        <v>48067.20352099054</v>
      </c>
      <c r="J11" s="120"/>
      <c r="K11" s="10"/>
      <c r="L11" s="10"/>
      <c r="M11" s="28" t="s">
        <v>19</v>
      </c>
      <c r="N11" s="29">
        <f>O11-0.5%</f>
        <v>0.06999999999999999</v>
      </c>
      <c r="O11" s="30">
        <f>F6</f>
        <v>0.075</v>
      </c>
      <c r="P11" s="29">
        <f>O11+0.5%</f>
        <v>0.08</v>
      </c>
      <c r="Q11" s="10"/>
    </row>
    <row r="12" spans="1:17" ht="16.5" thickBot="1">
      <c r="A12" s="10"/>
      <c r="B12" s="14" t="s">
        <v>11</v>
      </c>
      <c r="C12" s="120">
        <f>$C$11-$G$11</f>
        <v>86307.79647900947</v>
      </c>
      <c r="D12" s="120"/>
      <c r="E12" s="120">
        <f>$C$12*$F$6</f>
        <v>6473.08473592571</v>
      </c>
      <c r="F12" s="120"/>
      <c r="G12" s="120">
        <f>$I$12-$E$12</f>
        <v>41594.11878506483</v>
      </c>
      <c r="H12" s="120"/>
      <c r="I12" s="120">
        <f>$F$4*$J$6</f>
        <v>48067.20352099054</v>
      </c>
      <c r="J12" s="120"/>
      <c r="K12" s="10"/>
      <c r="L12" s="10"/>
      <c r="M12" s="28">
        <f>M13-1</f>
        <v>2</v>
      </c>
      <c r="N12" s="31">
        <f aca="true" t="shared" si="0" ref="N12:P14">PMT(N$11,$M12,-$F$4)/$F$4</f>
        <v>0.5530917874396134</v>
      </c>
      <c r="O12" s="32">
        <f t="shared" si="0"/>
        <v>0.5569277108433738</v>
      </c>
      <c r="P12" s="31">
        <f t="shared" si="0"/>
        <v>0.5607692307692304</v>
      </c>
      <c r="Q12" s="10"/>
    </row>
    <row r="13" spans="1:17" ht="16.5" customHeight="1" thickBot="1">
      <c r="A13" s="10"/>
      <c r="B13" s="14" t="s">
        <v>12</v>
      </c>
      <c r="C13" s="120">
        <f>$C$12-$G$12</f>
        <v>44713.67769394464</v>
      </c>
      <c r="D13" s="120"/>
      <c r="E13" s="120">
        <f>$C$13*$F$6</f>
        <v>3353.525827045848</v>
      </c>
      <c r="F13" s="120"/>
      <c r="G13" s="120">
        <f>$I$13-$E$13</f>
        <v>44713.677693944686</v>
      </c>
      <c r="H13" s="120"/>
      <c r="I13" s="120">
        <f>$F$4*$J$6</f>
        <v>48067.20352099054</v>
      </c>
      <c r="J13" s="120"/>
      <c r="K13" s="10"/>
      <c r="L13" s="10"/>
      <c r="M13" s="33">
        <f>F8</f>
        <v>3</v>
      </c>
      <c r="N13" s="34">
        <f t="shared" si="0"/>
        <v>0.3810516656816695</v>
      </c>
      <c r="O13" s="35">
        <f t="shared" si="0"/>
        <v>0.3845376281679243</v>
      </c>
      <c r="P13" s="36">
        <f t="shared" si="0"/>
        <v>0.388033514046328</v>
      </c>
      <c r="Q13" s="10"/>
    </row>
    <row r="14" spans="1:17" ht="16.5" customHeight="1">
      <c r="A14" s="10"/>
      <c r="B14" s="16" t="s">
        <v>13</v>
      </c>
      <c r="C14" s="121">
        <f>$C$13-$G$13</f>
        <v>0</v>
      </c>
      <c r="D14" s="121"/>
      <c r="E14" s="121">
        <f>SUM($E$11:$F$13)</f>
        <v>19201.610562971557</v>
      </c>
      <c r="F14" s="121"/>
      <c r="G14" s="121">
        <f>SUM($G$11:$H$13)</f>
        <v>125000.00000000006</v>
      </c>
      <c r="H14" s="121"/>
      <c r="I14" s="121">
        <f>SUM($I$11:$J$13)</f>
        <v>144201.61056297162</v>
      </c>
      <c r="J14" s="121"/>
      <c r="K14" s="10"/>
      <c r="L14" s="10"/>
      <c r="M14" s="28">
        <f>M13+1</f>
        <v>4</v>
      </c>
      <c r="N14" s="31">
        <f t="shared" si="0"/>
        <v>0.2952281166672635</v>
      </c>
      <c r="O14" s="37">
        <f t="shared" si="0"/>
        <v>0.29856750865450793</v>
      </c>
      <c r="P14" s="31">
        <f t="shared" si="0"/>
        <v>0.3019208044540391</v>
      </c>
      <c r="Q14" s="10"/>
    </row>
    <row r="15" spans="1:17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5.75">
      <c r="A16" s="10"/>
      <c r="B16" s="19" t="s">
        <v>14</v>
      </c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6" customHeight="1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>
      <c r="A18" s="10"/>
      <c r="B18" s="13" t="s">
        <v>5</v>
      </c>
      <c r="C18" s="124" t="s">
        <v>6</v>
      </c>
      <c r="D18" s="124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5.75">
      <c r="A19" s="10"/>
      <c r="B19" s="14" t="s">
        <v>10</v>
      </c>
      <c r="C19" s="120">
        <f>C11</f>
        <v>125000</v>
      </c>
      <c r="D19" s="120"/>
      <c r="E19" s="18"/>
      <c r="F19" s="18" t="str">
        <f>"Restschuld 1. Jahr = Kapitalbetrag = "&amp;DOLLAR(F4,2)</f>
        <v>Restschuld 1. Jahr = Kapitalbetrag = € 125.000,00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5.75">
      <c r="A20" s="10"/>
      <c r="B20" s="14" t="s">
        <v>11</v>
      </c>
      <c r="C20" s="120">
        <f>C12</f>
        <v>86307.79647900947</v>
      </c>
      <c r="D20" s="120"/>
      <c r="E20" s="18"/>
      <c r="F20" s="18" t="str">
        <f>"Restschuld 2. Jahr = Restschuld 1. Jahr - Tilgungsrate 1 = "&amp;DOLLAR(C11,2)&amp;" - "&amp;DOLLAR(G11,2)&amp;" = "&amp;DOLLAR(C11-G11,2)</f>
        <v>Restschuld 2. Jahr = Restschuld 1. Jahr - Tilgungsrate 1 = € 125.000,00 - € 38.692,20 = € 86.307,80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5.75">
      <c r="A21" s="10"/>
      <c r="B21" s="14" t="s">
        <v>12</v>
      </c>
      <c r="C21" s="120">
        <f>C13</f>
        <v>44713.67769394464</v>
      </c>
      <c r="D21" s="120"/>
      <c r="E21" s="18"/>
      <c r="F21" s="18" t="str">
        <f>"Restschuld 3. Jahr = Restschuld 2. Jahr - Tilgungsrate 2 = "&amp;DOLLAR(C12,2)&amp;" - "&amp;DOLLAR(G12,2)&amp;" = "&amp;DOLLAR(C12-G12,2)</f>
        <v>Restschuld 3. Jahr = Restschuld 2. Jahr - Tilgungsrate 2 = € 86.307,80 - € 41.594,12 = € 44.713,68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5.75">
      <c r="A22" s="10"/>
      <c r="B22" s="16" t="s">
        <v>13</v>
      </c>
      <c r="C22" s="121">
        <f>C14</f>
        <v>0</v>
      </c>
      <c r="D22" s="121"/>
      <c r="E22" s="18"/>
      <c r="F22" s="18" t="str">
        <f>"Bilanz = Restschuld 3. Jahr - Tilgungsrate 3 = "&amp;DOLLAR(C13,2)&amp;" - "&amp;DOLLAR(G13,)&amp;" = "&amp;DOLLAR(C13-G13,2)</f>
        <v>Bilanz = Restschuld 3. Jahr - Tilgungsrate 3 = € 44.713,68 - € 44.714 = -€ 0,00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5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5.75">
      <c r="A24" s="10"/>
      <c r="B24" s="19" t="s">
        <v>15</v>
      </c>
      <c r="C24" s="19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ht="6" customHeight="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ht="16.5" customHeight="1">
      <c r="A26" s="10"/>
      <c r="B26" s="13" t="s">
        <v>5</v>
      </c>
      <c r="C26" s="18"/>
      <c r="D26" s="18"/>
      <c r="E26" s="124" t="s">
        <v>7</v>
      </c>
      <c r="F26" s="1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ht="15.75">
      <c r="A27" s="10"/>
      <c r="B27" s="14" t="s">
        <v>10</v>
      </c>
      <c r="C27" s="18"/>
      <c r="D27" s="18"/>
      <c r="E27" s="120">
        <f>E11</f>
        <v>9375</v>
      </c>
      <c r="F27" s="120"/>
      <c r="G27" s="18"/>
      <c r="H27" s="18" t="str">
        <f>"Zinsen 1. Jahr = Kapitalbetrag * Zinssatz = "&amp;DOLLAR(C11,2)&amp;" * "&amp;$F$6*100&amp;"% = "&amp;DOLLAR(C11*$F$6,2)</f>
        <v>Zinsen 1. Jahr = Kapitalbetrag * Zinssatz = € 125.000,00 * 7,5% = € 9.375,00</v>
      </c>
      <c r="I27" s="18"/>
      <c r="J27" s="18"/>
      <c r="K27" s="18"/>
      <c r="L27" s="18"/>
      <c r="M27" s="18"/>
      <c r="N27" s="18"/>
      <c r="O27" s="18"/>
      <c r="P27" s="18"/>
      <c r="Q27" s="18"/>
    </row>
    <row r="28" spans="1:17" ht="15.75">
      <c r="A28" s="10"/>
      <c r="B28" s="14" t="s">
        <v>11</v>
      </c>
      <c r="C28" s="18"/>
      <c r="D28" s="18"/>
      <c r="E28" s="120">
        <f>E12</f>
        <v>6473.08473592571</v>
      </c>
      <c r="F28" s="120"/>
      <c r="G28" s="18"/>
      <c r="H28" s="18" t="str">
        <f>"Zinsen 2. Jahr = Restschuld 2. Jahr * Zinssatz = "&amp;DOLLAR(C12,2)&amp;" * "&amp;$F$6*100&amp;"% = "&amp;DOLLAR(C12*$F$6,2)</f>
        <v>Zinsen 2. Jahr = Restschuld 2. Jahr * Zinssatz = € 86.307,80 * 7,5% = € 6.473,08</v>
      </c>
      <c r="I28" s="18"/>
      <c r="J28" s="18"/>
      <c r="K28" s="18"/>
      <c r="L28" s="18"/>
      <c r="M28" s="18"/>
      <c r="N28" s="18"/>
      <c r="O28" s="18"/>
      <c r="P28" s="18"/>
      <c r="Q28" s="18"/>
    </row>
    <row r="29" spans="1:17" ht="15.75">
      <c r="A29" s="10"/>
      <c r="B29" s="14" t="s">
        <v>12</v>
      </c>
      <c r="C29" s="18"/>
      <c r="D29" s="18"/>
      <c r="E29" s="120">
        <f>E13</f>
        <v>3353.525827045848</v>
      </c>
      <c r="F29" s="120"/>
      <c r="G29" s="18"/>
      <c r="H29" s="18" t="str">
        <f>"Zinsen 3. Jahr = Restschuld 3. Jahr * Zinssatz = "&amp;DOLLAR(C13,2)&amp;" * "&amp;$F$6*100&amp;"% = "&amp;DOLLAR(C13*$F$6,2)</f>
        <v>Zinsen 3. Jahr = Restschuld 3. Jahr * Zinssatz = € 44.713,68 * 7,5% = € 3.353,53</v>
      </c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5.75">
      <c r="A30" s="10"/>
      <c r="B30" s="16" t="s">
        <v>13</v>
      </c>
      <c r="C30" s="18"/>
      <c r="D30" s="18"/>
      <c r="E30" s="121">
        <f>E14</f>
        <v>19201.610562971557</v>
      </c>
      <c r="F30" s="121"/>
      <c r="G30" s="18"/>
      <c r="H30" s="18" t="str">
        <f>"Bilanz = Summe Zinsen = "&amp;DOLLAR(E11,2)&amp;" + "&amp;DOLLAR(E12,2)&amp;" + "&amp;DOLLAR(E13,2)&amp;" = "&amp;DOLLAR(SUM(E11:E13),2)</f>
        <v>Bilanz = Summe Zinsen = € 9.375,00 + € 6.473,08 + € 3.353,53 = € 19.201,61</v>
      </c>
      <c r="I30" s="18"/>
      <c r="J30" s="18"/>
      <c r="K30" s="18"/>
      <c r="L30" s="18"/>
      <c r="M30" s="18"/>
      <c r="N30" s="18"/>
      <c r="O30" s="18"/>
      <c r="P30" s="18"/>
      <c r="Q30" s="18"/>
    </row>
    <row r="31" spans="1:17" ht="15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ht="15.75">
      <c r="A32" s="10"/>
      <c r="B32" s="19" t="s">
        <v>46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1:17" ht="6" customHeight="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1:17" ht="16.5" customHeight="1">
      <c r="A34" s="10"/>
      <c r="B34" s="13" t="s">
        <v>5</v>
      </c>
      <c r="C34" s="18"/>
      <c r="D34" s="18"/>
      <c r="E34" s="18"/>
      <c r="F34" s="18"/>
      <c r="G34" s="124" t="s">
        <v>8</v>
      </c>
      <c r="H34" s="124"/>
      <c r="I34" s="18"/>
      <c r="J34" s="18"/>
      <c r="K34" s="18"/>
      <c r="L34" s="18"/>
      <c r="M34" s="18"/>
      <c r="N34" s="18"/>
      <c r="O34" s="18"/>
      <c r="P34" s="18"/>
      <c r="Q34" s="18"/>
    </row>
    <row r="35" spans="1:17" ht="15.75">
      <c r="A35" s="10"/>
      <c r="B35" s="14" t="s">
        <v>10</v>
      </c>
      <c r="C35" s="18"/>
      <c r="D35" s="18"/>
      <c r="E35" s="18"/>
      <c r="F35" s="18"/>
      <c r="G35" s="120">
        <f>G11</f>
        <v>38692.20352099054</v>
      </c>
      <c r="H35" s="120"/>
      <c r="I35" s="18"/>
      <c r="J35" s="18" t="str">
        <f>"Tilgungsrate 1 = Annutät - Zinsen 1 = "&amp;DOLLAR(I11,2)&amp;" - "&amp;DOLLAR(E11,2)&amp;" = "&amp;DOLLAR(I11-E11,2)</f>
        <v>Tilgungsrate 1 = Annutät - Zinsen 1 = € 48.067,20 - € 9.375,00 = € 38.692,20</v>
      </c>
      <c r="K35" s="18"/>
      <c r="L35" s="18"/>
      <c r="M35" s="18"/>
      <c r="N35" s="18"/>
      <c r="O35" s="18"/>
      <c r="P35" s="18"/>
      <c r="Q35" s="18"/>
    </row>
    <row r="36" spans="1:17" ht="15.75">
      <c r="A36" s="10"/>
      <c r="B36" s="14" t="s">
        <v>11</v>
      </c>
      <c r="C36" s="18"/>
      <c r="D36" s="18"/>
      <c r="E36" s="18"/>
      <c r="F36" s="18"/>
      <c r="G36" s="120">
        <f>G12</f>
        <v>41594.11878506483</v>
      </c>
      <c r="H36" s="120"/>
      <c r="I36" s="18"/>
      <c r="J36" s="18" t="str">
        <f>"Tilgungsrate 2 = Annutät - Zinsen 2 = "&amp;DOLLAR(I12,2)&amp;" - "&amp;DOLLAR(E12,2)&amp;" = "&amp;DOLLAR(I12-E12,2)</f>
        <v>Tilgungsrate 2 = Annutät - Zinsen 2 = € 48.067,20 - € 6.473,08 = € 41.594,12</v>
      </c>
      <c r="K36" s="18"/>
      <c r="L36" s="18"/>
      <c r="M36" s="18"/>
      <c r="N36" s="18"/>
      <c r="O36" s="18"/>
      <c r="P36" s="18"/>
      <c r="Q36" s="18"/>
    </row>
    <row r="37" spans="1:17" ht="15.75">
      <c r="A37" s="10"/>
      <c r="B37" s="14" t="s">
        <v>12</v>
      </c>
      <c r="C37" s="18"/>
      <c r="D37" s="18"/>
      <c r="E37" s="18"/>
      <c r="F37" s="18"/>
      <c r="G37" s="120">
        <f>G13</f>
        <v>44713.677693944686</v>
      </c>
      <c r="H37" s="120"/>
      <c r="I37" s="18"/>
      <c r="J37" s="18" t="str">
        <f>"Tilgungsrate 3 = Annutät - Zinsen 3 = "&amp;DOLLAR(I13,2)&amp;" - "&amp;DOLLAR(E13,2)&amp;" = "&amp;DOLLAR(I13-E13,2)</f>
        <v>Tilgungsrate 3 = Annutät - Zinsen 3 = € 48.067,20 - € 3.353,53 = € 44.713,68</v>
      </c>
      <c r="K37" s="18"/>
      <c r="L37" s="18"/>
      <c r="M37" s="18"/>
      <c r="N37" s="18"/>
      <c r="O37" s="18"/>
      <c r="P37" s="18"/>
      <c r="Q37" s="18"/>
    </row>
    <row r="38" spans="1:17" ht="15.75">
      <c r="A38" s="10"/>
      <c r="B38" s="16" t="s">
        <v>13</v>
      </c>
      <c r="C38" s="18"/>
      <c r="D38" s="18"/>
      <c r="E38" s="18"/>
      <c r="F38" s="18"/>
      <c r="G38" s="121">
        <f>G14</f>
        <v>125000.00000000006</v>
      </c>
      <c r="H38" s="121"/>
      <c r="I38" s="18"/>
      <c r="J38" s="18" t="str">
        <f>"Summe Tilgungsrate = T1 + T2 + T3 ="&amp;DOLLAR(G11,2)&amp;" + "&amp;DOLLAR(G12,2)&amp;" + "&amp;DOLLAR(G13,2)&amp;" = "&amp;DOLLAR(SUM(G11:H13),2)</f>
        <v>Summe Tilgungsrate = T1 + T2 + T3 =€ 38.692,20 + € 41.594,12 + € 44.713,68 = € 125.000,00</v>
      </c>
      <c r="K38" s="18"/>
      <c r="L38" s="18"/>
      <c r="M38" s="18"/>
      <c r="N38" s="18"/>
      <c r="O38" s="18"/>
      <c r="P38" s="18"/>
      <c r="Q38" s="18"/>
    </row>
    <row r="39" spans="1:17" ht="15.75">
      <c r="A39" s="1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1:17" ht="15.75">
      <c r="A40" s="10"/>
      <c r="B40" s="19" t="s">
        <v>46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ht="6" customHeight="1">
      <c r="A41" s="1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15.75">
      <c r="A42" s="10"/>
      <c r="B42" s="13" t="s">
        <v>5</v>
      </c>
      <c r="C42" s="18"/>
      <c r="D42" s="18"/>
      <c r="E42" s="18"/>
      <c r="F42" s="18"/>
      <c r="G42" s="18"/>
      <c r="H42" s="18"/>
      <c r="I42" s="124" t="s">
        <v>20</v>
      </c>
      <c r="J42" s="124"/>
      <c r="K42" s="18"/>
      <c r="L42" s="18"/>
      <c r="M42" s="18"/>
      <c r="N42" s="18"/>
      <c r="O42" s="18"/>
      <c r="P42" s="18"/>
      <c r="Q42" s="18"/>
    </row>
    <row r="43" spans="1:17" ht="15.75">
      <c r="A43" s="10"/>
      <c r="B43" s="14" t="s">
        <v>10</v>
      </c>
      <c r="C43" s="18"/>
      <c r="D43" s="18"/>
      <c r="E43" s="18"/>
      <c r="F43" s="18"/>
      <c r="G43" s="18"/>
      <c r="H43" s="18"/>
      <c r="I43" s="120">
        <f>SUM($E$11:$G$11)</f>
        <v>48067.20352099054</v>
      </c>
      <c r="J43" s="120"/>
      <c r="K43" s="18"/>
      <c r="L43" s="18" t="str">
        <f>"Annuität = Kapitalbetrag * Annuitätenfaktor = "&amp;DOLLAR(F4,2)&amp;" * "&amp;FIXED(J6,6)&amp;" = "&amp;DOLLAR(F4*J6,2)</f>
        <v>Annuität = Kapitalbetrag * Annuitätenfaktor = € 125.000,00 * 0,384538 = € 48.067,20</v>
      </c>
      <c r="M43" s="18"/>
      <c r="N43" s="18"/>
      <c r="O43" s="18"/>
      <c r="P43" s="18"/>
      <c r="Q43" s="18"/>
    </row>
    <row r="44" spans="1:17" ht="15.75">
      <c r="A44" s="10"/>
      <c r="B44" s="14" t="s">
        <v>11</v>
      </c>
      <c r="C44" s="18"/>
      <c r="D44" s="18"/>
      <c r="E44" s="18"/>
      <c r="F44" s="18"/>
      <c r="G44" s="18"/>
      <c r="H44" s="18"/>
      <c r="I44" s="120">
        <f>SUM($E$12:$G$12)</f>
        <v>48067.20352099054</v>
      </c>
      <c r="J44" s="120"/>
      <c r="K44" s="18"/>
      <c r="L44" s="18"/>
      <c r="M44" s="18"/>
      <c r="N44" s="18"/>
      <c r="O44" s="18"/>
      <c r="P44" s="18"/>
      <c r="Q44" s="18"/>
    </row>
    <row r="45" spans="1:17" ht="15.75">
      <c r="A45" s="10"/>
      <c r="B45" s="14" t="s">
        <v>12</v>
      </c>
      <c r="C45" s="18"/>
      <c r="D45" s="18"/>
      <c r="E45" s="18"/>
      <c r="F45" s="18"/>
      <c r="G45" s="18"/>
      <c r="H45" s="18"/>
      <c r="I45" s="120">
        <f>SUM($E$13:$G$13)</f>
        <v>48067.20352099054</v>
      </c>
      <c r="J45" s="120"/>
      <c r="K45" s="18"/>
      <c r="L45" s="18"/>
      <c r="M45" s="18"/>
      <c r="N45" s="18"/>
      <c r="O45" s="18"/>
      <c r="P45" s="18"/>
      <c r="Q45" s="18"/>
    </row>
    <row r="46" spans="1:17" ht="15.75">
      <c r="A46" s="10"/>
      <c r="B46" s="16" t="s">
        <v>13</v>
      </c>
      <c r="C46" s="18"/>
      <c r="D46" s="18"/>
      <c r="E46" s="18"/>
      <c r="F46" s="18"/>
      <c r="G46" s="18"/>
      <c r="H46" s="18"/>
      <c r="I46" s="121">
        <f>SUM($I$11:$J$13)</f>
        <v>144201.61056297162</v>
      </c>
      <c r="J46" s="121"/>
      <c r="K46" s="18"/>
      <c r="L46" s="18" t="str">
        <f>"Summe Annuitäten = A 1 + A 2 + A 3 = "&amp;DOLLAR(I11,2)&amp;" + "&amp;DOLLAR(I12,)&amp;" + "&amp;DOLLAR(I13,2)&amp;" = "&amp;DOLLAR(SUM(I11:J13),2)</f>
        <v>Summe Annuitäten = A 1 + A 2 + A 3 = € 48.067,20 + € 48.067 + € 48.067,20 = € 144.201,61</v>
      </c>
      <c r="M46" s="18"/>
      <c r="N46" s="18"/>
      <c r="O46" s="18"/>
      <c r="P46" s="18"/>
      <c r="Q46" s="18"/>
    </row>
    <row r="47" spans="1:17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5"/>
      <c r="M47" s="105"/>
      <c r="N47" s="105"/>
      <c r="O47" s="105"/>
      <c r="P47" s="105"/>
      <c r="Q47" s="105"/>
    </row>
    <row r="48" spans="1:4" ht="15.75">
      <c r="A48" s="104" t="s">
        <v>45</v>
      </c>
      <c r="C48" s="8"/>
      <c r="D48" s="8"/>
    </row>
    <row r="49" spans="1:17" ht="15.75">
      <c r="A49" s="105"/>
      <c r="B49" s="105"/>
      <c r="C49" s="106"/>
      <c r="D49" s="106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</row>
    <row r="50" spans="3:4" ht="15.75" hidden="1">
      <c r="C50" s="8"/>
      <c r="D50" s="8"/>
    </row>
    <row r="51" spans="3:4" ht="15.75" hidden="1">
      <c r="C51" s="8"/>
      <c r="D51" s="8"/>
    </row>
    <row r="52" spans="3:4" ht="15.75" hidden="1">
      <c r="C52" s="8"/>
      <c r="D52" s="8"/>
    </row>
    <row r="53" spans="3:4" ht="15.75" hidden="1">
      <c r="C53" s="8"/>
      <c r="D53" s="8"/>
    </row>
    <row r="54" spans="3:4" ht="15.75" hidden="1">
      <c r="C54" s="8"/>
      <c r="D54" s="8"/>
    </row>
    <row r="55" spans="3:4" ht="15.75" hidden="1">
      <c r="C55" s="8"/>
      <c r="D55" s="8"/>
    </row>
    <row r="56" spans="3:4" ht="15.75" hidden="1">
      <c r="C56" s="8"/>
      <c r="D56" s="8"/>
    </row>
    <row r="57" spans="3:4" ht="15.75" hidden="1">
      <c r="C57" s="8"/>
      <c r="D57" s="8"/>
    </row>
    <row r="58" spans="3:4" ht="15.75" hidden="1">
      <c r="C58" s="8"/>
      <c r="D58" s="8"/>
    </row>
    <row r="59" spans="3:4" ht="15.75" hidden="1">
      <c r="C59" s="8"/>
      <c r="D59" s="8"/>
    </row>
    <row r="60" spans="3:4" ht="15.75" hidden="1">
      <c r="C60" s="8"/>
      <c r="D60" s="8"/>
    </row>
    <row r="61" spans="3:4" ht="15.75" hidden="1">
      <c r="C61" s="8"/>
      <c r="D61" s="8"/>
    </row>
    <row r="62" spans="3:4" ht="15.75" hidden="1">
      <c r="C62" s="8"/>
      <c r="D62" s="8"/>
    </row>
    <row r="63" spans="3:4" ht="15.75" hidden="1">
      <c r="C63" s="8"/>
      <c r="D63" s="8"/>
    </row>
    <row r="64" spans="3:4" ht="15.75" hidden="1">
      <c r="C64" s="8"/>
      <c r="D64" s="8"/>
    </row>
    <row r="65" spans="3:4" ht="15.75" hidden="1">
      <c r="C65" s="8"/>
      <c r="D65" s="8"/>
    </row>
    <row r="66" spans="3:4" ht="15.75" hidden="1">
      <c r="C66" s="8"/>
      <c r="D66" s="8"/>
    </row>
    <row r="67" spans="3:4" ht="15.75" hidden="1">
      <c r="C67" s="8"/>
      <c r="D67" s="8"/>
    </row>
    <row r="68" spans="3:4" ht="15.75" hidden="1">
      <c r="C68" s="8"/>
      <c r="D68" s="8"/>
    </row>
    <row r="69" spans="3:4" ht="15.75" hidden="1">
      <c r="C69" s="8"/>
      <c r="D69" s="8"/>
    </row>
    <row r="70" spans="3:4" ht="15.75" hidden="1">
      <c r="C70" s="8"/>
      <c r="D70" s="8"/>
    </row>
    <row r="71" spans="3:4" ht="15.75" hidden="1">
      <c r="C71" s="8"/>
      <c r="D71" s="8"/>
    </row>
    <row r="72" spans="3:4" ht="15.75" hidden="1">
      <c r="C72" s="8"/>
      <c r="D72" s="8"/>
    </row>
    <row r="73" spans="3:4" ht="15.75" hidden="1">
      <c r="C73" s="8"/>
      <c r="D73" s="8"/>
    </row>
    <row r="74" spans="3:4" ht="15.75" hidden="1">
      <c r="C74" s="8"/>
      <c r="D74" s="8"/>
    </row>
    <row r="75" spans="3:4" ht="15.75" hidden="1">
      <c r="C75" s="8"/>
      <c r="D75" s="8"/>
    </row>
    <row r="76" spans="3:4" ht="15.75" hidden="1">
      <c r="C76" s="8"/>
      <c r="D76" s="8"/>
    </row>
    <row r="77" spans="3:4" ht="15.75" hidden="1">
      <c r="C77" s="8"/>
      <c r="D77" s="8"/>
    </row>
    <row r="78" spans="3:4" ht="15.75" hidden="1">
      <c r="C78" s="8"/>
      <c r="D78" s="8"/>
    </row>
    <row r="79" spans="3:4" ht="15.75" hidden="1">
      <c r="C79" s="8"/>
      <c r="D79" s="8"/>
    </row>
    <row r="80" spans="3:4" ht="15.75" hidden="1">
      <c r="C80" s="8"/>
      <c r="D80" s="8"/>
    </row>
    <row r="81" spans="3:4" ht="15.75" hidden="1">
      <c r="C81" s="8"/>
      <c r="D81" s="8"/>
    </row>
    <row r="82" spans="3:4" ht="15.75" hidden="1">
      <c r="C82" s="8"/>
      <c r="D82" s="8"/>
    </row>
    <row r="83" spans="3:4" ht="15.75" hidden="1">
      <c r="C83" s="8"/>
      <c r="D83" s="8"/>
    </row>
    <row r="84" spans="3:4" ht="15.75" hidden="1">
      <c r="C84" s="8"/>
      <c r="D84" s="8"/>
    </row>
    <row r="85" spans="3:4" ht="15.75" hidden="1">
      <c r="C85" s="8"/>
      <c r="D85" s="8"/>
    </row>
    <row r="86" spans="3:4" ht="15.75" hidden="1">
      <c r="C86" s="8"/>
      <c r="D86" s="8"/>
    </row>
    <row r="87" spans="3:4" ht="15.75" hidden="1">
      <c r="C87" s="8"/>
      <c r="D87" s="8"/>
    </row>
    <row r="88" spans="3:4" ht="15.75" hidden="1">
      <c r="C88" s="8"/>
      <c r="D88" s="8"/>
    </row>
    <row r="89" spans="3:4" ht="15.75" hidden="1">
      <c r="C89" s="8"/>
      <c r="D89" s="8"/>
    </row>
    <row r="90" spans="3:4" ht="15.75" hidden="1">
      <c r="C90" s="8"/>
      <c r="D90" s="8"/>
    </row>
    <row r="91" spans="3:4" ht="15.75" hidden="1">
      <c r="C91" s="8"/>
      <c r="D91" s="8"/>
    </row>
    <row r="92" spans="3:4" ht="15.75" hidden="1">
      <c r="C92" s="8"/>
      <c r="D92" s="8"/>
    </row>
    <row r="93" spans="3:4" ht="15.75" hidden="1">
      <c r="C93" s="8"/>
      <c r="D93" s="8"/>
    </row>
    <row r="94" spans="3:4" ht="15.75" hidden="1">
      <c r="C94" s="8"/>
      <c r="D94" s="8"/>
    </row>
    <row r="95" spans="3:4" ht="15.75" hidden="1">
      <c r="C95" s="8"/>
      <c r="D95" s="8"/>
    </row>
    <row r="96" spans="3:4" ht="15.75" hidden="1">
      <c r="C96" s="8"/>
      <c r="D96" s="8"/>
    </row>
    <row r="97" spans="3:4" ht="15.75" hidden="1">
      <c r="C97" s="8"/>
      <c r="D97" s="8"/>
    </row>
    <row r="98" spans="3:4" ht="15.75" hidden="1">
      <c r="C98" s="8"/>
      <c r="D98" s="8"/>
    </row>
    <row r="99" spans="3:4" ht="15.75" hidden="1">
      <c r="C99" s="8"/>
      <c r="D99" s="8"/>
    </row>
    <row r="100" spans="3:4" ht="15.75" hidden="1">
      <c r="C100" s="8"/>
      <c r="D100" s="8"/>
    </row>
    <row r="101" spans="3:4" ht="15.75" hidden="1">
      <c r="C101" s="8"/>
      <c r="D101" s="8"/>
    </row>
    <row r="102" spans="3:4" ht="15.75" hidden="1">
      <c r="C102" s="8"/>
      <c r="D102" s="8"/>
    </row>
    <row r="103" spans="3:4" ht="15.75" hidden="1">
      <c r="C103" s="8"/>
      <c r="D103" s="8"/>
    </row>
    <row r="104" spans="3:4" ht="15.75" hidden="1">
      <c r="C104" s="8"/>
      <c r="D104" s="8"/>
    </row>
    <row r="105" spans="3:4" ht="15.75" hidden="1">
      <c r="C105" s="8"/>
      <c r="D105" s="8"/>
    </row>
    <row r="106" spans="3:4" ht="15.75" hidden="1">
      <c r="C106" s="8"/>
      <c r="D106" s="8"/>
    </row>
    <row r="107" spans="3:4" ht="15.75" hidden="1">
      <c r="C107" s="8"/>
      <c r="D107" s="8"/>
    </row>
    <row r="108" spans="3:4" ht="15.75" hidden="1">
      <c r="C108" s="8"/>
      <c r="D108" s="8"/>
    </row>
    <row r="109" spans="3:4" ht="15.75" hidden="1">
      <c r="C109" s="8"/>
      <c r="D109" s="8"/>
    </row>
    <row r="110" spans="3:4" ht="15.75" hidden="1">
      <c r="C110" s="8"/>
      <c r="D110" s="8"/>
    </row>
    <row r="111" spans="3:4" ht="15.75" hidden="1">
      <c r="C111" s="8"/>
      <c r="D111" s="8"/>
    </row>
    <row r="112" spans="3:4" ht="15.75" hidden="1">
      <c r="C112" s="8"/>
      <c r="D112" s="8"/>
    </row>
    <row r="113" spans="3:4" ht="15.75" hidden="1">
      <c r="C113" s="8"/>
      <c r="D113" s="8"/>
    </row>
    <row r="114" spans="3:4" ht="15.75" hidden="1">
      <c r="C114" s="8"/>
      <c r="D114" s="8"/>
    </row>
    <row r="115" spans="3:4" ht="15.75" hidden="1">
      <c r="C115" s="8"/>
      <c r="D115" s="8"/>
    </row>
    <row r="116" spans="3:4" ht="15.75" hidden="1">
      <c r="C116" s="8"/>
      <c r="D116" s="8"/>
    </row>
    <row r="117" spans="3:4" ht="15.75" hidden="1">
      <c r="C117" s="8"/>
      <c r="D117" s="8"/>
    </row>
    <row r="118" spans="3:4" ht="15.75" hidden="1">
      <c r="C118" s="8"/>
      <c r="D118" s="8"/>
    </row>
    <row r="119" spans="3:4" ht="15.75" hidden="1">
      <c r="C119" s="8"/>
      <c r="D119" s="8"/>
    </row>
    <row r="120" spans="3:4" ht="15.75" hidden="1">
      <c r="C120" s="8"/>
      <c r="D120" s="8"/>
    </row>
    <row r="121" spans="3:4" ht="15.75" hidden="1">
      <c r="C121" s="8"/>
      <c r="D121" s="8"/>
    </row>
    <row r="122" spans="3:4" ht="15.75" hidden="1">
      <c r="C122" s="8"/>
      <c r="D122" s="8"/>
    </row>
    <row r="123" spans="3:4" ht="15.75" hidden="1">
      <c r="C123" s="8"/>
      <c r="D123" s="8"/>
    </row>
    <row r="124" spans="3:4" ht="15.75" hidden="1">
      <c r="C124" s="8"/>
      <c r="D124" s="8"/>
    </row>
    <row r="125" spans="3:4" ht="15.75" hidden="1">
      <c r="C125" s="8"/>
      <c r="D125" s="8"/>
    </row>
    <row r="126" spans="3:4" ht="15.75" hidden="1">
      <c r="C126" s="8"/>
      <c r="D126" s="8"/>
    </row>
    <row r="127" spans="3:4" ht="15.75" hidden="1">
      <c r="C127" s="8"/>
      <c r="D127" s="8"/>
    </row>
    <row r="128" spans="3:4" ht="15.75" hidden="1">
      <c r="C128" s="8"/>
      <c r="D128" s="8"/>
    </row>
    <row r="129" spans="3:4" ht="15.75" hidden="1">
      <c r="C129" s="8"/>
      <c r="D129" s="8"/>
    </row>
    <row r="130" spans="3:4" ht="15.75" hidden="1">
      <c r="C130" s="8"/>
      <c r="D130" s="8"/>
    </row>
    <row r="131" spans="3:4" ht="15.75" hidden="1">
      <c r="C131" s="8"/>
      <c r="D131" s="8"/>
    </row>
    <row r="132" spans="3:4" ht="15.75" hidden="1">
      <c r="C132" s="8"/>
      <c r="D132" s="8"/>
    </row>
    <row r="133" spans="3:4" ht="15.75" hidden="1">
      <c r="C133" s="8"/>
      <c r="D133" s="8"/>
    </row>
    <row r="134" spans="3:4" ht="15.75" hidden="1">
      <c r="C134" s="8"/>
      <c r="D134" s="8"/>
    </row>
    <row r="135" spans="3:4" ht="15.75" hidden="1">
      <c r="C135" s="8"/>
      <c r="D135" s="8"/>
    </row>
    <row r="136" spans="3:4" ht="15.75" hidden="1">
      <c r="C136" s="8"/>
      <c r="D136" s="8"/>
    </row>
    <row r="137" spans="3:4" ht="15.75" hidden="1">
      <c r="C137" s="8"/>
      <c r="D137" s="8"/>
    </row>
    <row r="138" spans="3:4" ht="15.75" hidden="1">
      <c r="C138" s="8"/>
      <c r="D138" s="8"/>
    </row>
    <row r="139" spans="3:4" ht="15.75" hidden="1">
      <c r="C139" s="8"/>
      <c r="D139" s="8"/>
    </row>
    <row r="140" spans="3:4" ht="15.75" hidden="1">
      <c r="C140" s="8"/>
      <c r="D140" s="8"/>
    </row>
    <row r="141" spans="3:4" ht="15.75" hidden="1">
      <c r="C141" s="8"/>
      <c r="D141" s="8"/>
    </row>
    <row r="142" spans="3:4" ht="15.75" hidden="1">
      <c r="C142" s="8"/>
      <c r="D142" s="8"/>
    </row>
    <row r="143" spans="3:4" ht="15.75" hidden="1">
      <c r="C143" s="8"/>
      <c r="D143" s="8"/>
    </row>
    <row r="144" spans="3:4" ht="15.75" hidden="1">
      <c r="C144" s="8"/>
      <c r="D144" s="8"/>
    </row>
    <row r="145" spans="3:4" ht="15.75" hidden="1">
      <c r="C145" s="8"/>
      <c r="D145" s="8"/>
    </row>
    <row r="146" spans="3:4" ht="15.75" hidden="1">
      <c r="C146" s="8"/>
      <c r="D146" s="8"/>
    </row>
    <row r="147" spans="3:4" ht="15.75" hidden="1">
      <c r="C147" s="8"/>
      <c r="D147" s="8"/>
    </row>
    <row r="148" spans="3:4" ht="15.75" hidden="1">
      <c r="C148" s="8"/>
      <c r="D148" s="8"/>
    </row>
    <row r="149" spans="3:4" ht="15.75" hidden="1">
      <c r="C149" s="8"/>
      <c r="D149" s="8"/>
    </row>
    <row r="150" spans="3:4" ht="15.75" hidden="1">
      <c r="C150" s="8"/>
      <c r="D150" s="8"/>
    </row>
    <row r="151" spans="3:4" ht="15.75" hidden="1">
      <c r="C151" s="8"/>
      <c r="D151" s="8"/>
    </row>
    <row r="152" spans="3:4" ht="15.75" hidden="1">
      <c r="C152" s="8"/>
      <c r="D152" s="8"/>
    </row>
    <row r="153" spans="3:4" ht="15.75" hidden="1">
      <c r="C153" s="8"/>
      <c r="D153" s="8"/>
    </row>
    <row r="154" spans="3:4" ht="15.75" hidden="1">
      <c r="C154" s="8"/>
      <c r="D154" s="8"/>
    </row>
    <row r="155" spans="3:4" ht="15.75" hidden="1">
      <c r="C155" s="8"/>
      <c r="D155" s="8"/>
    </row>
    <row r="156" spans="3:4" ht="15.75" hidden="1">
      <c r="C156" s="8"/>
      <c r="D156" s="8"/>
    </row>
    <row r="157" spans="3:4" ht="15.75" hidden="1">
      <c r="C157" s="8"/>
      <c r="D157" s="8"/>
    </row>
    <row r="158" spans="3:4" ht="15.75" hidden="1">
      <c r="C158" s="8"/>
      <c r="D158" s="8"/>
    </row>
    <row r="159" spans="3:4" ht="15.75" hidden="1">
      <c r="C159" s="8"/>
      <c r="D159" s="8"/>
    </row>
    <row r="160" spans="3:4" ht="15.75" hidden="1">
      <c r="C160" s="8"/>
      <c r="D160" s="8"/>
    </row>
    <row r="161" spans="3:4" ht="15.75" hidden="1">
      <c r="C161" s="8"/>
      <c r="D161" s="8"/>
    </row>
    <row r="162" spans="3:4" ht="15.75" hidden="1">
      <c r="C162" s="8"/>
      <c r="D162" s="8"/>
    </row>
    <row r="163" spans="3:4" ht="15.75" hidden="1">
      <c r="C163" s="8"/>
      <c r="D163" s="8"/>
    </row>
    <row r="164" spans="3:4" ht="15.75" hidden="1">
      <c r="C164" s="8"/>
      <c r="D164" s="8"/>
    </row>
    <row r="165" spans="3:4" ht="15.75" hidden="1">
      <c r="C165" s="8"/>
      <c r="D165" s="8"/>
    </row>
    <row r="166" spans="3:4" ht="15.75" hidden="1">
      <c r="C166" s="8"/>
      <c r="D166" s="8"/>
    </row>
    <row r="167" spans="3:4" ht="15.75" hidden="1">
      <c r="C167" s="8"/>
      <c r="D167" s="8"/>
    </row>
    <row r="168" spans="3:4" ht="15.75" hidden="1">
      <c r="C168" s="8"/>
      <c r="D168" s="8"/>
    </row>
    <row r="169" spans="3:4" ht="15.75" hidden="1">
      <c r="C169" s="8"/>
      <c r="D169" s="8"/>
    </row>
    <row r="170" spans="3:4" ht="15.75" hidden="1">
      <c r="C170" s="8"/>
      <c r="D170" s="8"/>
    </row>
    <row r="171" spans="3:4" ht="15.75" hidden="1">
      <c r="C171" s="8"/>
      <c r="D171" s="8"/>
    </row>
    <row r="172" spans="3:4" ht="15.75" hidden="1">
      <c r="C172" s="8"/>
      <c r="D172" s="8"/>
    </row>
    <row r="173" spans="3:4" ht="15.75" hidden="1">
      <c r="C173" s="8"/>
      <c r="D173" s="8"/>
    </row>
    <row r="174" spans="3:4" ht="15.75" hidden="1">
      <c r="C174" s="8"/>
      <c r="D174" s="8"/>
    </row>
    <row r="175" spans="3:4" ht="15.75" hidden="1">
      <c r="C175" s="8"/>
      <c r="D175" s="8"/>
    </row>
    <row r="176" spans="3:4" ht="15.75" hidden="1">
      <c r="C176" s="8"/>
      <c r="D176" s="8"/>
    </row>
    <row r="177" spans="3:4" ht="15.75" hidden="1">
      <c r="C177" s="8"/>
      <c r="D177" s="8"/>
    </row>
    <row r="178" spans="3:4" ht="15.75" hidden="1">
      <c r="C178" s="8"/>
      <c r="D178" s="8"/>
    </row>
    <row r="179" spans="3:4" ht="15.75" hidden="1">
      <c r="C179" s="8"/>
      <c r="D179" s="8"/>
    </row>
    <row r="180" spans="3:4" ht="15.75" hidden="1">
      <c r="C180" s="8"/>
      <c r="D180" s="8"/>
    </row>
    <row r="181" spans="3:4" ht="15.75" hidden="1">
      <c r="C181" s="8"/>
      <c r="D181" s="8"/>
    </row>
    <row r="182" spans="3:4" ht="15.75" hidden="1">
      <c r="C182" s="8"/>
      <c r="D182" s="8"/>
    </row>
    <row r="183" spans="3:4" ht="15.75" hidden="1">
      <c r="C183" s="8"/>
      <c r="D183" s="8"/>
    </row>
    <row r="184" spans="3:4" ht="15.75" hidden="1">
      <c r="C184" s="8"/>
      <c r="D184" s="8"/>
    </row>
    <row r="185" spans="3:4" ht="15.75" hidden="1">
      <c r="C185" s="8"/>
      <c r="D185" s="8"/>
    </row>
    <row r="186" spans="3:4" ht="15.75" hidden="1">
      <c r="C186" s="8"/>
      <c r="D186" s="8"/>
    </row>
    <row r="187" spans="3:4" ht="15.75" hidden="1">
      <c r="C187" s="8"/>
      <c r="D187" s="8"/>
    </row>
    <row r="188" spans="3:4" ht="15.75" hidden="1">
      <c r="C188" s="8"/>
      <c r="D188" s="8"/>
    </row>
    <row r="189" spans="3:4" ht="15.75" hidden="1">
      <c r="C189" s="8"/>
      <c r="D189" s="8"/>
    </row>
    <row r="190" spans="3:4" ht="15.75" hidden="1">
      <c r="C190" s="8"/>
      <c r="D190" s="8"/>
    </row>
    <row r="191" spans="3:4" ht="15.75" hidden="1">
      <c r="C191" s="8"/>
      <c r="D191" s="8"/>
    </row>
    <row r="192" spans="3:4" ht="15.75" hidden="1">
      <c r="C192" s="8"/>
      <c r="D192" s="8"/>
    </row>
    <row r="193" spans="3:4" ht="15.75" hidden="1">
      <c r="C193" s="8"/>
      <c r="D193" s="8"/>
    </row>
    <row r="194" spans="3:4" ht="15.75" hidden="1">
      <c r="C194" s="8"/>
      <c r="D194" s="8"/>
    </row>
    <row r="195" spans="3:4" ht="15.75" hidden="1">
      <c r="C195" s="8"/>
      <c r="D195" s="8"/>
    </row>
    <row r="196" spans="3:4" ht="15.75" hidden="1">
      <c r="C196" s="8"/>
      <c r="D196" s="8"/>
    </row>
    <row r="197" spans="3:4" ht="15.75" hidden="1">
      <c r="C197" s="8"/>
      <c r="D197" s="8"/>
    </row>
    <row r="198" spans="3:4" ht="15.75" hidden="1">
      <c r="C198" s="8"/>
      <c r="D198" s="8"/>
    </row>
    <row r="199" spans="3:4" ht="15.75" hidden="1">
      <c r="C199" s="8"/>
      <c r="D199" s="8"/>
    </row>
    <row r="200" spans="3:4" ht="15.75" hidden="1">
      <c r="C200" s="8"/>
      <c r="D200" s="8"/>
    </row>
    <row r="201" spans="3:4" ht="15.75" hidden="1">
      <c r="C201" s="8"/>
      <c r="D201" s="8"/>
    </row>
    <row r="202" spans="3:4" ht="15.75" hidden="1">
      <c r="C202" s="8"/>
      <c r="D202" s="8"/>
    </row>
    <row r="203" spans="3:4" ht="15.75" hidden="1">
      <c r="C203" s="8"/>
      <c r="D203" s="8"/>
    </row>
    <row r="204" spans="3:4" ht="15.75" hidden="1">
      <c r="C204" s="8"/>
      <c r="D204" s="8"/>
    </row>
    <row r="205" spans="3:4" ht="15.75" hidden="1">
      <c r="C205" s="8"/>
      <c r="D205" s="8"/>
    </row>
    <row r="206" spans="3:4" ht="15.75" hidden="1">
      <c r="C206" s="8"/>
      <c r="D206" s="8"/>
    </row>
    <row r="207" spans="3:4" ht="15.75" hidden="1">
      <c r="C207" s="8"/>
      <c r="D207" s="8"/>
    </row>
    <row r="208" spans="3:4" ht="15.75" hidden="1">
      <c r="C208" s="8"/>
      <c r="D208" s="8"/>
    </row>
    <row r="209" spans="3:4" ht="15.75" hidden="1">
      <c r="C209" s="8"/>
      <c r="D209" s="8"/>
    </row>
    <row r="210" spans="3:4" ht="15.75" hidden="1">
      <c r="C210" s="8"/>
      <c r="D210" s="8"/>
    </row>
    <row r="211" spans="3:4" ht="15.75" hidden="1">
      <c r="C211" s="8"/>
      <c r="D211" s="8"/>
    </row>
    <row r="212" spans="3:4" ht="15.75" hidden="1">
      <c r="C212" s="8"/>
      <c r="D212" s="8"/>
    </row>
    <row r="213" spans="3:4" ht="15.75" hidden="1">
      <c r="C213" s="8"/>
      <c r="D213" s="8"/>
    </row>
    <row r="214" spans="3:4" ht="15.75" hidden="1">
      <c r="C214" s="8"/>
      <c r="D214" s="8"/>
    </row>
    <row r="215" spans="3:4" ht="15.75" hidden="1">
      <c r="C215" s="8"/>
      <c r="D215" s="8"/>
    </row>
    <row r="216" spans="3:4" ht="15.75" hidden="1">
      <c r="C216" s="8"/>
      <c r="D216" s="8"/>
    </row>
    <row r="217" spans="3:4" ht="15.75" hidden="1">
      <c r="C217" s="8"/>
      <c r="D217" s="8"/>
    </row>
    <row r="218" spans="3:4" ht="15.75" hidden="1">
      <c r="C218" s="8"/>
      <c r="D218" s="8"/>
    </row>
    <row r="219" spans="3:4" ht="15.75" hidden="1">
      <c r="C219" s="8"/>
      <c r="D219" s="8"/>
    </row>
    <row r="220" spans="3:4" ht="15.75" hidden="1">
      <c r="C220" s="8"/>
      <c r="D220" s="8"/>
    </row>
    <row r="221" spans="3:4" ht="15.75" hidden="1">
      <c r="C221" s="8"/>
      <c r="D221" s="8"/>
    </row>
    <row r="222" spans="3:4" ht="15.75" hidden="1">
      <c r="C222" s="8"/>
      <c r="D222" s="8"/>
    </row>
    <row r="223" spans="3:4" ht="15.75" hidden="1">
      <c r="C223" s="8"/>
      <c r="D223" s="8"/>
    </row>
    <row r="224" ht="15.75" hidden="1"/>
    <row r="225" ht="15.75" hidden="1"/>
  </sheetData>
  <sheetProtection sheet="1" objects="1" scenarios="1" selectLockedCells="1" selectUnlockedCells="1"/>
  <mergeCells count="43">
    <mergeCell ref="G12:H12"/>
    <mergeCell ref="G13:H13"/>
    <mergeCell ref="G14:H14"/>
    <mergeCell ref="E14:F14"/>
    <mergeCell ref="E10:F10"/>
    <mergeCell ref="E11:F11"/>
    <mergeCell ref="E12:F12"/>
    <mergeCell ref="E13:F13"/>
    <mergeCell ref="I44:J44"/>
    <mergeCell ref="C14:D14"/>
    <mergeCell ref="I10:J10"/>
    <mergeCell ref="I11:J11"/>
    <mergeCell ref="I12:J12"/>
    <mergeCell ref="I13:J13"/>
    <mergeCell ref="E29:F29"/>
    <mergeCell ref="E30:F30"/>
    <mergeCell ref="G10:H10"/>
    <mergeCell ref="G11:H11"/>
    <mergeCell ref="I42:J42"/>
    <mergeCell ref="I43:J43"/>
    <mergeCell ref="I14:J14"/>
    <mergeCell ref="G34:H34"/>
    <mergeCell ref="G37:H37"/>
    <mergeCell ref="G38:H38"/>
    <mergeCell ref="G35:H35"/>
    <mergeCell ref="G36:H36"/>
    <mergeCell ref="C19:D19"/>
    <mergeCell ref="C20:D20"/>
    <mergeCell ref="C21:D21"/>
    <mergeCell ref="C22:D22"/>
    <mergeCell ref="E28:F28"/>
    <mergeCell ref="E27:F27"/>
    <mergeCell ref="E26:F26"/>
    <mergeCell ref="C10:D10"/>
    <mergeCell ref="I45:J45"/>
    <mergeCell ref="I46:J46"/>
    <mergeCell ref="D4:E4"/>
    <mergeCell ref="D6:E6"/>
    <mergeCell ref="D8:E8"/>
    <mergeCell ref="C11:D11"/>
    <mergeCell ref="C12:D12"/>
    <mergeCell ref="C13:D13"/>
    <mergeCell ref="C18:D18"/>
  </mergeCells>
  <printOptions/>
  <pageMargins left="0.3937007874015748" right="0.3937007874015748" top="0.5905511811023623" bottom="0.1968503937007874" header="0" footer="0"/>
  <pageSetup blackAndWhite="1"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23"/>
  <sheetViews>
    <sheetView showGridLines="0" showRowColHeaders="0" zoomScale="90" zoomScaleNormal="90" zoomScalePageLayoutView="0" workbookViewId="0" topLeftCell="A1">
      <pane ySplit="15" topLeftCell="A16" activePane="bottomLeft" state="frozen"/>
      <selection pane="topLeft" activeCell="D9" sqref="D9:E9"/>
      <selection pane="bottomLeft" activeCell="F4" sqref="F4"/>
    </sheetView>
  </sheetViews>
  <sheetFormatPr defaultColWidth="0" defaultRowHeight="15" zeroHeight="1"/>
  <cols>
    <col min="1" max="1" width="1.77734375" style="6" customWidth="1"/>
    <col min="2" max="2" width="5.77734375" style="6" customWidth="1"/>
    <col min="3" max="3" width="0.88671875" style="6" customWidth="1"/>
    <col min="4" max="4" width="10.5546875" style="6" customWidth="1"/>
    <col min="5" max="5" width="0.88671875" style="6" customWidth="1"/>
    <col min="6" max="6" width="10.5546875" style="6" customWidth="1"/>
    <col min="7" max="7" width="0.88671875" style="6" customWidth="1"/>
    <col min="8" max="8" width="10.5546875" style="6" customWidth="1"/>
    <col min="9" max="9" width="0.88671875" style="6" customWidth="1"/>
    <col min="10" max="10" width="10.5546875" style="6" customWidth="1"/>
    <col min="11" max="11" width="0.88671875" style="6" customWidth="1"/>
    <col min="12" max="12" width="8.77734375" style="6" customWidth="1"/>
    <col min="13" max="13" width="3.77734375" style="6" customWidth="1"/>
    <col min="14" max="16" width="10.77734375" style="6" customWidth="1"/>
    <col min="17" max="17" width="20.77734375" style="6" customWidth="1"/>
    <col min="18" max="16384" width="11.5546875" style="6" hidden="1" customWidth="1"/>
  </cols>
  <sheetData>
    <row r="1" spans="1:17" ht="2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9.5" customHeight="1">
      <c r="A2" s="7" t="s">
        <v>1</v>
      </c>
      <c r="B2" s="7" t="s">
        <v>42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9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5.75">
      <c r="A4" s="10"/>
      <c r="B4" s="10"/>
      <c r="C4" s="10"/>
      <c r="D4" s="122" t="s">
        <v>2</v>
      </c>
      <c r="E4" s="123"/>
      <c r="F4" s="24">
        <f>Dateneingabe!C4</f>
        <v>125000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3" customHeight="1">
      <c r="A5" s="10"/>
      <c r="B5" s="10"/>
      <c r="C5" s="10"/>
      <c r="D5" s="1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5.75">
      <c r="A6" s="10"/>
      <c r="B6" s="10"/>
      <c r="C6" s="10"/>
      <c r="D6" s="122" t="s">
        <v>3</v>
      </c>
      <c r="E6" s="123"/>
      <c r="F6" s="25">
        <f>Dateneingabe!C6</f>
        <v>0.075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3" customHeight="1">
      <c r="A7" s="10"/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ht="15.75">
      <c r="A8" s="10"/>
      <c r="B8" s="10"/>
      <c r="C8" s="10"/>
      <c r="D8" s="122" t="s">
        <v>4</v>
      </c>
      <c r="E8" s="123"/>
      <c r="F8" s="87">
        <f>Dateneingabe!C8</f>
        <v>3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9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5.75">
      <c r="A10" s="10"/>
      <c r="B10" s="13" t="s">
        <v>5</v>
      </c>
      <c r="C10" s="118" t="s">
        <v>6</v>
      </c>
      <c r="D10" s="119"/>
      <c r="E10" s="124" t="s">
        <v>7</v>
      </c>
      <c r="F10" s="124"/>
      <c r="G10" s="124" t="s">
        <v>8</v>
      </c>
      <c r="H10" s="124"/>
      <c r="I10" s="124" t="s">
        <v>9</v>
      </c>
      <c r="J10" s="124"/>
      <c r="K10" s="10"/>
      <c r="L10" s="10"/>
      <c r="M10" s="10"/>
      <c r="N10" s="10"/>
      <c r="O10" s="10"/>
      <c r="P10" s="10"/>
      <c r="Q10" s="10"/>
    </row>
    <row r="11" spans="1:17" ht="15.75">
      <c r="A11" s="10"/>
      <c r="B11" s="14" t="s">
        <v>10</v>
      </c>
      <c r="C11" s="125">
        <f>Dateneingabe!$C$4</f>
        <v>125000</v>
      </c>
      <c r="D11" s="125"/>
      <c r="E11" s="125">
        <f>$C$11*Dateneingabe!$C$6</f>
        <v>9375</v>
      </c>
      <c r="F11" s="125"/>
      <c r="G11" s="125">
        <f>Dateneingabe!$C$4/Dateneingabe!$C$8</f>
        <v>41666.666666666664</v>
      </c>
      <c r="H11" s="125"/>
      <c r="I11" s="125">
        <f>SUM($E$11:$G$11)</f>
        <v>51041.666666666664</v>
      </c>
      <c r="J11" s="125"/>
      <c r="K11" s="10"/>
      <c r="L11" s="10"/>
      <c r="M11" s="10"/>
      <c r="N11" s="10"/>
      <c r="O11" s="10"/>
      <c r="P11" s="10"/>
      <c r="Q11" s="10"/>
    </row>
    <row r="12" spans="1:17" ht="15.75">
      <c r="A12" s="10"/>
      <c r="B12" s="14" t="s">
        <v>11</v>
      </c>
      <c r="C12" s="125">
        <f>$C$11-$G$11</f>
        <v>83333.33333333334</v>
      </c>
      <c r="D12" s="125"/>
      <c r="E12" s="125">
        <f>$C$12*Dateneingabe!$C$6</f>
        <v>6250.000000000001</v>
      </c>
      <c r="F12" s="125"/>
      <c r="G12" s="125">
        <f>Dateneingabe!$C$4/Dateneingabe!$C$8</f>
        <v>41666.666666666664</v>
      </c>
      <c r="H12" s="125"/>
      <c r="I12" s="125">
        <f>SUM($E$12:$G$12)</f>
        <v>47916.666666666664</v>
      </c>
      <c r="J12" s="125"/>
      <c r="K12" s="10"/>
      <c r="L12" s="10"/>
      <c r="M12" s="10"/>
      <c r="N12" s="10"/>
      <c r="O12" s="10"/>
      <c r="P12" s="10"/>
      <c r="Q12" s="10"/>
    </row>
    <row r="13" spans="1:17" ht="15.75">
      <c r="A13" s="10"/>
      <c r="B13" s="14" t="s">
        <v>12</v>
      </c>
      <c r="C13" s="125">
        <f>$C$12-$G$12</f>
        <v>41666.66666666668</v>
      </c>
      <c r="D13" s="125"/>
      <c r="E13" s="125">
        <f>$C$13*Dateneingabe!$C$6</f>
        <v>3125.000000000001</v>
      </c>
      <c r="F13" s="125"/>
      <c r="G13" s="125">
        <f>Dateneingabe!$C$4/Dateneingabe!$C$8</f>
        <v>41666.666666666664</v>
      </c>
      <c r="H13" s="125"/>
      <c r="I13" s="125">
        <f>SUM($E$13:$G$13)</f>
        <v>44791.666666666664</v>
      </c>
      <c r="J13" s="125"/>
      <c r="K13" s="10"/>
      <c r="L13" s="10"/>
      <c r="M13" s="10"/>
      <c r="N13" s="10"/>
      <c r="O13" s="10"/>
      <c r="P13" s="10"/>
      <c r="Q13" s="10"/>
    </row>
    <row r="14" spans="1:17" ht="15.75">
      <c r="A14" s="10"/>
      <c r="B14" s="16" t="s">
        <v>13</v>
      </c>
      <c r="C14" s="126">
        <f>$C$13-$G$13</f>
        <v>0</v>
      </c>
      <c r="D14" s="126"/>
      <c r="E14" s="126">
        <f>SUM($E$11:$F$13)</f>
        <v>18750</v>
      </c>
      <c r="F14" s="126"/>
      <c r="G14" s="126">
        <f>SUM($G$11:$H$13)</f>
        <v>125000</v>
      </c>
      <c r="H14" s="126"/>
      <c r="I14" s="126">
        <f>SUM($I$11:$J$13)</f>
        <v>143750</v>
      </c>
      <c r="J14" s="126"/>
      <c r="K14" s="10"/>
      <c r="L14" s="10"/>
      <c r="M14" s="10"/>
      <c r="N14" s="10"/>
      <c r="O14" s="10"/>
      <c r="P14" s="10"/>
      <c r="Q14" s="10"/>
    </row>
    <row r="15" spans="1:17" ht="15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1" ht="15.75">
      <c r="A16" s="10"/>
      <c r="B16" s="19" t="s">
        <v>14</v>
      </c>
      <c r="C16" s="19"/>
      <c r="D16" s="18"/>
      <c r="E16" s="18"/>
      <c r="F16" s="18"/>
      <c r="G16" s="18"/>
      <c r="H16" s="18"/>
      <c r="I16" s="18"/>
      <c r="J16" s="18"/>
      <c r="K16" s="18"/>
    </row>
    <row r="17" spans="1:11" ht="6" customHeight="1">
      <c r="A17" s="10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5.75">
      <c r="A18" s="10"/>
      <c r="B18" s="13" t="s">
        <v>5</v>
      </c>
      <c r="C18" s="124" t="s">
        <v>6</v>
      </c>
      <c r="D18" s="124"/>
      <c r="E18" s="18"/>
      <c r="F18" s="18"/>
      <c r="G18" s="18"/>
      <c r="H18" s="18"/>
      <c r="I18" s="18"/>
      <c r="J18" s="18"/>
      <c r="K18" s="18"/>
    </row>
    <row r="19" spans="1:11" ht="15.75">
      <c r="A19" s="10"/>
      <c r="B19" s="14" t="s">
        <v>10</v>
      </c>
      <c r="C19" s="125">
        <f>Dateneingabe!C4</f>
        <v>125000</v>
      </c>
      <c r="D19" s="125"/>
      <c r="E19" s="18"/>
      <c r="F19" s="18" t="str">
        <f>"Restschuld 1. Jahr = Kapitalbetrag = "&amp;DOLLAR(Dateneingabe!C4,2)</f>
        <v>Restschuld 1. Jahr = Kapitalbetrag = € 125.000,00</v>
      </c>
      <c r="G19" s="18"/>
      <c r="H19" s="18"/>
      <c r="I19" s="18"/>
      <c r="J19" s="18"/>
      <c r="K19" s="18"/>
    </row>
    <row r="20" spans="1:11" ht="15.75">
      <c r="A20" s="10"/>
      <c r="B20" s="14" t="s">
        <v>11</v>
      </c>
      <c r="C20" s="125">
        <f>C11-G11</f>
        <v>83333.33333333334</v>
      </c>
      <c r="D20" s="125"/>
      <c r="E20" s="18"/>
      <c r="F20" s="18" t="str">
        <f>"Restschuld 2. Jahr = Restschuld 1. Jahr - Tilgungsrate = "&amp;DOLLAR(C11,2)&amp;" - "&amp;DOLLAR(G11,2)&amp;" = "&amp;DOLLAR(C11-G11,2)</f>
        <v>Restschuld 2. Jahr = Restschuld 1. Jahr - Tilgungsrate = € 125.000,00 - € 41.666,67 = € 83.333,33</v>
      </c>
      <c r="G20" s="18"/>
      <c r="H20" s="18"/>
      <c r="I20" s="18"/>
      <c r="J20" s="18"/>
      <c r="K20" s="18"/>
    </row>
    <row r="21" spans="1:11" ht="15.75">
      <c r="A21" s="10"/>
      <c r="B21" s="14" t="s">
        <v>12</v>
      </c>
      <c r="C21" s="125">
        <f>C12-G12</f>
        <v>41666.66666666668</v>
      </c>
      <c r="D21" s="125"/>
      <c r="E21" s="18"/>
      <c r="F21" s="18" t="str">
        <f>"Restschuld 3. Jahr = Restschuld 2. Jahr - Tilgungsrate = "&amp;DOLLAR(C12,2)&amp;" - "&amp;DOLLAR(G12,2)&amp;" = "&amp;DOLLAR(C12-G12,2)</f>
        <v>Restschuld 3. Jahr = Restschuld 2. Jahr - Tilgungsrate = € 83.333,33 - € 41.666,67 = € 41.666,67</v>
      </c>
      <c r="G21" s="18"/>
      <c r="H21" s="18"/>
      <c r="I21" s="18"/>
      <c r="J21" s="18"/>
      <c r="K21" s="18"/>
    </row>
    <row r="22" spans="1:11" ht="15.75">
      <c r="A22" s="10"/>
      <c r="B22" s="16" t="s">
        <v>13</v>
      </c>
      <c r="C22" s="126">
        <f>C13-G13</f>
        <v>0</v>
      </c>
      <c r="D22" s="126"/>
      <c r="E22" s="18"/>
      <c r="F22" s="18" t="str">
        <f>"Bilanz = Restschuld 3. Jahr - Tilgungsrate = "&amp;DOLLAR(C13,2)&amp;" - "&amp;DOLLAR(G13,2)&amp;" = "&amp;DOLLAR(C13-G13,2)</f>
        <v>Bilanz = Restschuld 3. Jahr - Tilgungsrate = € 41.666,67 - € 41.666,67 = € 0,00</v>
      </c>
      <c r="G22" s="18"/>
      <c r="H22" s="18"/>
      <c r="I22" s="18"/>
      <c r="J22" s="18"/>
      <c r="K22" s="18"/>
    </row>
    <row r="23" spans="1:11" ht="15.75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5.75">
      <c r="A24" s="10"/>
      <c r="B24" s="19" t="s">
        <v>15</v>
      </c>
      <c r="C24" s="19"/>
      <c r="D24" s="18"/>
      <c r="E24" s="18"/>
      <c r="F24" s="18"/>
      <c r="G24" s="18"/>
      <c r="H24" s="18"/>
      <c r="I24" s="18"/>
      <c r="J24" s="18"/>
      <c r="K24" s="18"/>
    </row>
    <row r="25" spans="1:11" ht="6" customHeight="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6.5" customHeight="1">
      <c r="A26" s="10"/>
      <c r="B26" s="13" t="s">
        <v>5</v>
      </c>
      <c r="C26" s="18"/>
      <c r="D26" s="18"/>
      <c r="E26" s="124" t="s">
        <v>7</v>
      </c>
      <c r="F26" s="124"/>
      <c r="G26" s="18"/>
      <c r="H26" s="18"/>
      <c r="I26" s="18"/>
      <c r="J26" s="18"/>
      <c r="K26" s="18"/>
    </row>
    <row r="27" spans="1:11" ht="15.75">
      <c r="A27" s="10"/>
      <c r="B27" s="14" t="s">
        <v>10</v>
      </c>
      <c r="C27" s="18"/>
      <c r="D27" s="20"/>
      <c r="E27" s="125">
        <f>C11*Dateneingabe!$C$6</f>
        <v>9375</v>
      </c>
      <c r="F27" s="125"/>
      <c r="G27" s="18"/>
      <c r="H27" s="18" t="str">
        <f>"Zinsen 1. Jahr = Kapitalbetrag * Zinssatz = "&amp;DOLLAR(C11,2)&amp;" * "&amp;Dateneingabe!$C$6*100&amp;"% = "&amp;DOLLAR(C11*Dateneingabe!$C$6,2)</f>
        <v>Zinsen 1. Jahr = Kapitalbetrag * Zinssatz = € 125.000,00 * 7,5% = € 9.375,00</v>
      </c>
      <c r="I27" s="18"/>
      <c r="J27" s="18"/>
      <c r="K27" s="18"/>
    </row>
    <row r="28" spans="1:11" ht="15.75">
      <c r="A28" s="10"/>
      <c r="B28" s="14" t="s">
        <v>11</v>
      </c>
      <c r="C28" s="18"/>
      <c r="D28" s="20"/>
      <c r="E28" s="125">
        <f>C12*Dateneingabe!$C$6</f>
        <v>6250.000000000001</v>
      </c>
      <c r="F28" s="125"/>
      <c r="G28" s="18"/>
      <c r="H28" s="18" t="str">
        <f>"Zinsen 2. Jahr = Restschuld 2. Jahr * Zinssatz = "&amp;DOLLAR(C12,2)&amp;" * "&amp;Dateneingabe!$C$6*100&amp;"% = "&amp;DOLLAR(C12*Dateneingabe!$C$6,2)</f>
        <v>Zinsen 2. Jahr = Restschuld 2. Jahr * Zinssatz = € 83.333,33 * 7,5% = € 6.250,00</v>
      </c>
      <c r="I28" s="18"/>
      <c r="J28" s="18"/>
      <c r="K28" s="18"/>
    </row>
    <row r="29" spans="1:11" ht="15.75">
      <c r="A29" s="10"/>
      <c r="B29" s="14" t="s">
        <v>12</v>
      </c>
      <c r="C29" s="18"/>
      <c r="D29" s="20"/>
      <c r="E29" s="125">
        <f>C13*Dateneingabe!$C$6</f>
        <v>3125.000000000001</v>
      </c>
      <c r="F29" s="125"/>
      <c r="G29" s="18"/>
      <c r="H29" s="18" t="str">
        <f>"Zinsen 3. Jahr = Restschuld 3. Jahr * Zinssatz = "&amp;DOLLAR(C13,2)&amp;" * "&amp;Dateneingabe!$C$6*100&amp;"% = "&amp;DOLLAR(C13*Dateneingabe!$C$6,2)</f>
        <v>Zinsen 3. Jahr = Restschuld 3. Jahr * Zinssatz = € 41.666,67 * 7,5% = € 3.125,00</v>
      </c>
      <c r="I29" s="18"/>
      <c r="J29" s="18"/>
      <c r="K29" s="18"/>
    </row>
    <row r="30" spans="1:11" ht="15.75">
      <c r="A30" s="10"/>
      <c r="B30" s="16" t="s">
        <v>13</v>
      </c>
      <c r="C30" s="18"/>
      <c r="D30" s="18"/>
      <c r="E30" s="126">
        <f>SUM(E11:F13)</f>
        <v>18750</v>
      </c>
      <c r="F30" s="126"/>
      <c r="G30" s="18"/>
      <c r="H30" s="18" t="str">
        <f>"Bilanz = Summe Zinsen = "&amp;DOLLAR(E11,2)&amp;" + "&amp;DOLLAR(E12,2)&amp;" + "&amp;DOLLAR(E13,2)&amp;" = "&amp;DOLLAR(SUM(E11:E13),2)</f>
        <v>Bilanz = Summe Zinsen = € 9.375,00 + € 6.250,00 + € 3.125,00 = € 18.750,00</v>
      </c>
      <c r="I30" s="18"/>
      <c r="J30" s="18"/>
      <c r="K30" s="18"/>
    </row>
    <row r="31" spans="1:11" ht="15.75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5.75">
      <c r="A32" s="10"/>
      <c r="B32" s="19" t="s">
        <v>46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6" customHeight="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ht="16.5" customHeight="1">
      <c r="A34" s="10"/>
      <c r="B34" s="13" t="s">
        <v>5</v>
      </c>
      <c r="C34" s="18"/>
      <c r="D34" s="18"/>
      <c r="E34" s="18"/>
      <c r="F34" s="18"/>
      <c r="G34" s="124" t="s">
        <v>8</v>
      </c>
      <c r="H34" s="124"/>
      <c r="I34" s="18"/>
      <c r="J34" s="18"/>
      <c r="K34" s="18"/>
    </row>
    <row r="35" spans="1:11" ht="15.75">
      <c r="A35" s="10"/>
      <c r="B35" s="14" t="s">
        <v>10</v>
      </c>
      <c r="C35" s="18"/>
      <c r="D35" s="18"/>
      <c r="E35" s="18"/>
      <c r="F35" s="18"/>
      <c r="G35" s="125">
        <f>Dateneingabe!$C$4/Dateneingabe!$C$8</f>
        <v>41666.666666666664</v>
      </c>
      <c r="H35" s="125"/>
      <c r="I35" s="18"/>
      <c r="J35" s="18" t="str">
        <f>"Tilgungsrate = Kapitalbetrag : Laufzeit = "&amp;DOLLAR(Dateneingabe!C4,2)&amp;" : "&amp;Dateneingabe!C8&amp;" = "&amp;DOLLAR(Dateneingabe!C4/Dateneingabe!C8,2)</f>
        <v>Tilgungsrate = Kapitalbetrag : Laufzeit = € 125.000,00 : 3 = € 41.666,67</v>
      </c>
      <c r="K35" s="18"/>
    </row>
    <row r="36" spans="1:11" ht="15.75">
      <c r="A36" s="10"/>
      <c r="B36" s="14" t="s">
        <v>11</v>
      </c>
      <c r="C36" s="18"/>
      <c r="D36" s="18"/>
      <c r="E36" s="18"/>
      <c r="F36" s="18"/>
      <c r="G36" s="125">
        <f>Dateneingabe!$C$4/Dateneingabe!$C$8</f>
        <v>41666.666666666664</v>
      </c>
      <c r="H36" s="125"/>
      <c r="I36" s="18"/>
      <c r="J36" s="18"/>
      <c r="K36" s="18"/>
    </row>
    <row r="37" spans="1:11" ht="15.75">
      <c r="A37" s="10"/>
      <c r="B37" s="14" t="s">
        <v>12</v>
      </c>
      <c r="C37" s="18"/>
      <c r="D37" s="18"/>
      <c r="E37" s="18"/>
      <c r="F37" s="18"/>
      <c r="G37" s="125">
        <f>Dateneingabe!$C$4/Dateneingabe!$C$8</f>
        <v>41666.666666666664</v>
      </c>
      <c r="H37" s="125"/>
      <c r="I37" s="18"/>
      <c r="J37" s="18"/>
      <c r="K37" s="18"/>
    </row>
    <row r="38" spans="1:11" ht="15.75">
      <c r="A38" s="10"/>
      <c r="B38" s="16" t="s">
        <v>13</v>
      </c>
      <c r="C38" s="18"/>
      <c r="D38" s="18"/>
      <c r="E38" s="18"/>
      <c r="F38" s="18"/>
      <c r="G38" s="126">
        <f>SUM($G$11:$H$13)</f>
        <v>125000</v>
      </c>
      <c r="H38" s="126"/>
      <c r="I38" s="18"/>
      <c r="J38" s="18" t="str">
        <f>"Summe Tilgungsrate = T1 + T2 + T3 ="&amp;DOLLAR(G11,2)&amp;" + "&amp;DOLLAR(G12,2)&amp;" + "&amp;DOLLAR(G13,2)&amp;" = "&amp;DOLLAR(SUM(G11:H13),2)</f>
        <v>Summe Tilgungsrate = T1 + T2 + T3 =€ 41.666,67 + € 41.666,67 + € 41.666,67 = € 125.000,00</v>
      </c>
      <c r="K38" s="18"/>
    </row>
    <row r="39" spans="1:11" ht="15.75">
      <c r="A39" s="10"/>
      <c r="B39" s="18"/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5.75">
      <c r="A40" s="10"/>
      <c r="B40" s="19" t="s">
        <v>46</v>
      </c>
      <c r="C40" s="18"/>
      <c r="D40" s="18"/>
      <c r="E40" s="18"/>
      <c r="F40" s="18"/>
      <c r="G40" s="18"/>
      <c r="H40" s="18"/>
      <c r="I40" s="18"/>
      <c r="J40" s="18"/>
      <c r="K40" s="18"/>
    </row>
    <row r="41" spans="1:11" ht="6" customHeight="1">
      <c r="A41" s="10"/>
      <c r="B41" s="18"/>
      <c r="C41" s="18"/>
      <c r="D41" s="18"/>
      <c r="E41" s="18"/>
      <c r="F41" s="18"/>
      <c r="G41" s="18"/>
      <c r="H41" s="18"/>
      <c r="I41" s="18"/>
      <c r="J41" s="18"/>
      <c r="K41" s="18"/>
    </row>
    <row r="42" spans="1:11" ht="15.75">
      <c r="A42" s="10"/>
      <c r="B42" s="13" t="s">
        <v>5</v>
      </c>
      <c r="C42" s="18"/>
      <c r="D42" s="18"/>
      <c r="E42" s="18"/>
      <c r="F42" s="18"/>
      <c r="G42" s="18"/>
      <c r="H42" s="18"/>
      <c r="I42" s="124" t="s">
        <v>23</v>
      </c>
      <c r="J42" s="124"/>
      <c r="K42" s="18"/>
    </row>
    <row r="43" spans="1:12" ht="15.75">
      <c r="A43" s="10"/>
      <c r="B43" s="14" t="s">
        <v>10</v>
      </c>
      <c r="C43" s="18"/>
      <c r="D43" s="18"/>
      <c r="E43" s="18"/>
      <c r="F43" s="18"/>
      <c r="G43" s="18"/>
      <c r="H43" s="18"/>
      <c r="I43" s="125">
        <f>SUM($E$11:$G$11)</f>
        <v>51041.666666666664</v>
      </c>
      <c r="J43" s="125"/>
      <c r="K43" s="18"/>
      <c r="L43" s="107" t="str">
        <f>"Kapitalrate = Zinsen + Tilgungsrate = "&amp;DOLLAR(E11,2)&amp;" + "&amp;DOLLAR(G11,2)&amp;" = "&amp;DOLLAR(SUM(E11:G11),2)</f>
        <v>Kapitalrate = Zinsen + Tilgungsrate = € 9.375,00 + € 41.666,67 = € 51.041,67</v>
      </c>
    </row>
    <row r="44" spans="1:12" ht="15.75">
      <c r="A44" s="10"/>
      <c r="B44" s="14" t="s">
        <v>11</v>
      </c>
      <c r="C44" s="18"/>
      <c r="D44" s="18"/>
      <c r="E44" s="18"/>
      <c r="F44" s="18"/>
      <c r="G44" s="18"/>
      <c r="H44" s="18"/>
      <c r="I44" s="125">
        <f>SUM($E$12:$G$12)</f>
        <v>47916.666666666664</v>
      </c>
      <c r="J44" s="125"/>
      <c r="K44" s="18"/>
      <c r="L44" s="107" t="str">
        <f>"Kapitalrate = Zinsen + Tilgungsrate = "&amp;DOLLAR(E12,2)&amp;" + "&amp;DOLLAR(G12,2)&amp;" = "&amp;DOLLAR(SUM(E12:G12),2)</f>
        <v>Kapitalrate = Zinsen + Tilgungsrate = € 6.250,00 + € 41.666,67 = € 47.916,67</v>
      </c>
    </row>
    <row r="45" spans="1:12" ht="15.75">
      <c r="A45" s="10"/>
      <c r="B45" s="14" t="s">
        <v>12</v>
      </c>
      <c r="C45" s="18"/>
      <c r="D45" s="18"/>
      <c r="E45" s="18"/>
      <c r="F45" s="18"/>
      <c r="G45" s="18"/>
      <c r="H45" s="18"/>
      <c r="I45" s="125">
        <f>SUM($E$13:$G$13)</f>
        <v>44791.666666666664</v>
      </c>
      <c r="J45" s="125"/>
      <c r="K45" s="18"/>
      <c r="L45" s="107" t="str">
        <f>"Kapitalrate = Zinsen + Tilgungsrate = "&amp;DOLLAR(E13,2)&amp;" + "&amp;DOLLAR(G13,2)&amp;" = "&amp;DOLLAR(SUM(E13:G13),2)</f>
        <v>Kapitalrate = Zinsen + Tilgungsrate = € 3.125,00 + € 41.666,67 = € 44.791,67</v>
      </c>
    </row>
    <row r="46" spans="1:12" ht="15.75">
      <c r="A46" s="10"/>
      <c r="B46" s="16" t="s">
        <v>13</v>
      </c>
      <c r="C46" s="18"/>
      <c r="D46" s="18"/>
      <c r="E46" s="18"/>
      <c r="F46" s="18"/>
      <c r="G46" s="18"/>
      <c r="H46" s="18"/>
      <c r="I46" s="126">
        <f>SUM($I$11:$J$13)</f>
        <v>143750</v>
      </c>
      <c r="J46" s="126"/>
      <c r="K46" s="18"/>
      <c r="L46" s="107" t="str">
        <f>"Summe Kapitalraten = JR 1 + JR 2 + JR 3 = "&amp;DOLLAR(I11,2)&amp;" + "&amp;DOLLAR(I12,2)&amp;" + "&amp;DOLLAR(I13,2)&amp;" = "&amp;DOLLAR(SUM(I11:J13),2)</f>
        <v>Summe Kapitalraten = JR 1 + JR 2 + JR 3 = € 51.041,67 + € 47.916,67 + € 44.791,67 = € 143.750,00</v>
      </c>
    </row>
    <row r="47" spans="1:17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5"/>
      <c r="M47" s="105"/>
      <c r="N47" s="105"/>
      <c r="O47" s="105"/>
      <c r="P47" s="105"/>
      <c r="Q47" s="105"/>
    </row>
    <row r="48" spans="1:4" ht="19.5" customHeight="1">
      <c r="A48" s="104" t="s">
        <v>45</v>
      </c>
      <c r="C48" s="8"/>
      <c r="D48" s="8"/>
    </row>
    <row r="49" spans="1:17" ht="15.75">
      <c r="A49" s="105"/>
      <c r="B49" s="105"/>
      <c r="C49" s="106"/>
      <c r="D49" s="106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</row>
    <row r="50" spans="3:4" ht="15.75" hidden="1">
      <c r="C50" s="8"/>
      <c r="D50" s="8"/>
    </row>
    <row r="51" spans="3:4" ht="15.75" hidden="1">
      <c r="C51" s="8"/>
      <c r="D51" s="8"/>
    </row>
    <row r="52" spans="3:4" ht="15.75" hidden="1">
      <c r="C52" s="8"/>
      <c r="D52" s="8"/>
    </row>
    <row r="53" spans="3:4" ht="15.75" hidden="1">
      <c r="C53" s="8"/>
      <c r="D53" s="8"/>
    </row>
    <row r="54" spans="3:4" ht="15.75" hidden="1">
      <c r="C54" s="8"/>
      <c r="D54" s="8"/>
    </row>
    <row r="55" spans="3:4" ht="15.75" hidden="1">
      <c r="C55" s="8"/>
      <c r="D55" s="8"/>
    </row>
    <row r="56" spans="3:4" ht="15.75" hidden="1">
      <c r="C56" s="8"/>
      <c r="D56" s="8"/>
    </row>
    <row r="57" spans="3:4" ht="15.75" hidden="1">
      <c r="C57" s="8"/>
      <c r="D57" s="8"/>
    </row>
    <row r="58" spans="3:4" ht="15.75" hidden="1">
      <c r="C58" s="8"/>
      <c r="D58" s="8"/>
    </row>
    <row r="59" spans="3:4" ht="15.75" hidden="1">
      <c r="C59" s="8"/>
      <c r="D59" s="8"/>
    </row>
    <row r="60" spans="3:4" ht="15.75" hidden="1">
      <c r="C60" s="8"/>
      <c r="D60" s="8"/>
    </row>
    <row r="61" spans="3:4" ht="15.75" hidden="1">
      <c r="C61" s="8"/>
      <c r="D61" s="8"/>
    </row>
    <row r="62" spans="3:4" ht="15.75" hidden="1">
      <c r="C62" s="8"/>
      <c r="D62" s="8"/>
    </row>
    <row r="63" spans="3:4" ht="15.75" hidden="1">
      <c r="C63" s="8"/>
      <c r="D63" s="8"/>
    </row>
    <row r="64" spans="3:4" ht="15.75" hidden="1">
      <c r="C64" s="8"/>
      <c r="D64" s="8"/>
    </row>
    <row r="65" spans="3:4" ht="15.75" hidden="1">
      <c r="C65" s="8"/>
      <c r="D65" s="8"/>
    </row>
    <row r="66" spans="3:4" ht="15.75" hidden="1">
      <c r="C66" s="8"/>
      <c r="D66" s="8"/>
    </row>
    <row r="67" spans="3:4" ht="15.75" hidden="1">
      <c r="C67" s="8"/>
      <c r="D67" s="8"/>
    </row>
    <row r="68" spans="3:4" ht="15.75" hidden="1">
      <c r="C68" s="8"/>
      <c r="D68" s="8"/>
    </row>
    <row r="69" spans="3:4" ht="15.75" hidden="1">
      <c r="C69" s="8"/>
      <c r="D69" s="8"/>
    </row>
    <row r="70" spans="3:4" ht="15.75" hidden="1">
      <c r="C70" s="8"/>
      <c r="D70" s="8"/>
    </row>
    <row r="71" spans="3:4" ht="15.75" hidden="1">
      <c r="C71" s="8"/>
      <c r="D71" s="8"/>
    </row>
    <row r="72" spans="3:4" ht="15.75" hidden="1">
      <c r="C72" s="8"/>
      <c r="D72" s="8"/>
    </row>
    <row r="73" spans="3:4" ht="15.75" hidden="1">
      <c r="C73" s="8"/>
      <c r="D73" s="8"/>
    </row>
    <row r="74" spans="3:4" ht="15.75" hidden="1">
      <c r="C74" s="8"/>
      <c r="D74" s="8"/>
    </row>
    <row r="75" spans="3:4" ht="15.75" hidden="1">
      <c r="C75" s="8"/>
      <c r="D75" s="8"/>
    </row>
    <row r="76" spans="3:4" ht="15.75" hidden="1">
      <c r="C76" s="8"/>
      <c r="D76" s="8"/>
    </row>
    <row r="77" spans="3:4" ht="15.75" hidden="1">
      <c r="C77" s="8"/>
      <c r="D77" s="8"/>
    </row>
    <row r="78" spans="3:4" ht="15.75" hidden="1">
      <c r="C78" s="8"/>
      <c r="D78" s="8"/>
    </row>
    <row r="79" spans="3:4" ht="15.75" hidden="1">
      <c r="C79" s="8"/>
      <c r="D79" s="8"/>
    </row>
    <row r="80" spans="3:4" ht="15.75" hidden="1">
      <c r="C80" s="8"/>
      <c r="D80" s="8"/>
    </row>
    <row r="81" spans="3:4" ht="15.75" hidden="1">
      <c r="C81" s="8"/>
      <c r="D81" s="8"/>
    </row>
    <row r="82" spans="3:4" ht="15.75" hidden="1">
      <c r="C82" s="8"/>
      <c r="D82" s="8"/>
    </row>
    <row r="83" spans="3:4" ht="15.75" hidden="1">
      <c r="C83" s="8"/>
      <c r="D83" s="8"/>
    </row>
    <row r="84" spans="3:4" ht="15.75" hidden="1">
      <c r="C84" s="8"/>
      <c r="D84" s="8"/>
    </row>
    <row r="85" spans="3:4" ht="15.75" hidden="1">
      <c r="C85" s="8"/>
      <c r="D85" s="8"/>
    </row>
    <row r="86" spans="3:4" ht="15.75" hidden="1">
      <c r="C86" s="8"/>
      <c r="D86" s="8"/>
    </row>
    <row r="87" spans="3:4" ht="15.75" hidden="1">
      <c r="C87" s="8"/>
      <c r="D87" s="8"/>
    </row>
    <row r="88" spans="3:4" ht="15.75" hidden="1">
      <c r="C88" s="8"/>
      <c r="D88" s="8"/>
    </row>
    <row r="89" spans="3:4" ht="15.75" hidden="1">
      <c r="C89" s="8"/>
      <c r="D89" s="8"/>
    </row>
    <row r="90" spans="3:4" ht="15.75" hidden="1">
      <c r="C90" s="8"/>
      <c r="D90" s="8"/>
    </row>
    <row r="91" spans="3:4" ht="15.75" hidden="1">
      <c r="C91" s="8"/>
      <c r="D91" s="8"/>
    </row>
    <row r="92" spans="3:4" ht="15.75" hidden="1">
      <c r="C92" s="8"/>
      <c r="D92" s="8"/>
    </row>
    <row r="93" spans="3:4" ht="15.75" hidden="1">
      <c r="C93" s="8"/>
      <c r="D93" s="8"/>
    </row>
    <row r="94" spans="3:4" ht="15.75" hidden="1">
      <c r="C94" s="8"/>
      <c r="D94" s="8"/>
    </row>
    <row r="95" spans="3:4" ht="15.75" hidden="1">
      <c r="C95" s="8"/>
      <c r="D95" s="8"/>
    </row>
    <row r="96" spans="3:4" ht="15.75" hidden="1">
      <c r="C96" s="8"/>
      <c r="D96" s="8"/>
    </row>
    <row r="97" spans="3:4" ht="15.75" hidden="1">
      <c r="C97" s="8"/>
      <c r="D97" s="8"/>
    </row>
    <row r="98" spans="3:4" ht="15.75" hidden="1">
      <c r="C98" s="8"/>
      <c r="D98" s="8"/>
    </row>
    <row r="99" spans="3:4" ht="15.75" hidden="1">
      <c r="C99" s="8"/>
      <c r="D99" s="8"/>
    </row>
    <row r="100" spans="3:4" ht="15.75" hidden="1">
      <c r="C100" s="8"/>
      <c r="D100" s="8"/>
    </row>
    <row r="101" spans="3:4" ht="15.75" hidden="1">
      <c r="C101" s="8"/>
      <c r="D101" s="8"/>
    </row>
    <row r="102" spans="3:4" ht="15.75" hidden="1">
      <c r="C102" s="8"/>
      <c r="D102" s="8"/>
    </row>
    <row r="103" spans="3:4" ht="15.75" hidden="1">
      <c r="C103" s="8"/>
      <c r="D103" s="8"/>
    </row>
    <row r="104" spans="3:4" ht="15.75" hidden="1">
      <c r="C104" s="8"/>
      <c r="D104" s="8"/>
    </row>
    <row r="105" spans="3:4" ht="15.75" hidden="1">
      <c r="C105" s="8"/>
      <c r="D105" s="8"/>
    </row>
    <row r="106" spans="3:4" ht="15.75" hidden="1">
      <c r="C106" s="8"/>
      <c r="D106" s="8"/>
    </row>
    <row r="107" spans="3:4" ht="15.75" hidden="1">
      <c r="C107" s="8"/>
      <c r="D107" s="8"/>
    </row>
    <row r="108" spans="3:4" ht="15.75" hidden="1">
      <c r="C108" s="8"/>
      <c r="D108" s="8"/>
    </row>
    <row r="109" spans="3:4" ht="15.75" hidden="1">
      <c r="C109" s="8"/>
      <c r="D109" s="8"/>
    </row>
    <row r="110" spans="3:4" ht="15.75" hidden="1">
      <c r="C110" s="8"/>
      <c r="D110" s="8"/>
    </row>
    <row r="111" spans="3:4" ht="15.75" hidden="1">
      <c r="C111" s="8"/>
      <c r="D111" s="8"/>
    </row>
    <row r="112" spans="3:4" ht="15.75" hidden="1">
      <c r="C112" s="8"/>
      <c r="D112" s="8"/>
    </row>
    <row r="113" spans="3:4" ht="15.75" hidden="1">
      <c r="C113" s="8"/>
      <c r="D113" s="8"/>
    </row>
    <row r="114" spans="3:4" ht="15.75" hidden="1">
      <c r="C114" s="8"/>
      <c r="D114" s="8"/>
    </row>
    <row r="115" spans="3:4" ht="15.75" hidden="1">
      <c r="C115" s="8"/>
      <c r="D115" s="8"/>
    </row>
    <row r="116" spans="3:4" ht="15.75" hidden="1">
      <c r="C116" s="8"/>
      <c r="D116" s="8"/>
    </row>
    <row r="117" spans="3:4" ht="15.75" hidden="1">
      <c r="C117" s="8"/>
      <c r="D117" s="8"/>
    </row>
    <row r="118" spans="3:4" ht="15.75" hidden="1">
      <c r="C118" s="8"/>
      <c r="D118" s="8"/>
    </row>
    <row r="119" spans="3:4" ht="15.75" hidden="1">
      <c r="C119" s="8"/>
      <c r="D119" s="8"/>
    </row>
    <row r="120" spans="3:4" ht="15.75" hidden="1">
      <c r="C120" s="8"/>
      <c r="D120" s="8"/>
    </row>
    <row r="121" spans="3:4" ht="15.75" hidden="1">
      <c r="C121" s="8"/>
      <c r="D121" s="8"/>
    </row>
    <row r="122" spans="3:4" ht="15.75" hidden="1">
      <c r="C122" s="8"/>
      <c r="D122" s="8"/>
    </row>
    <row r="123" spans="3:4" ht="15.75" hidden="1">
      <c r="C123" s="8"/>
      <c r="D123" s="8"/>
    </row>
    <row r="124" spans="3:4" ht="15.75" hidden="1">
      <c r="C124" s="8"/>
      <c r="D124" s="8"/>
    </row>
    <row r="125" spans="3:4" ht="15.75" hidden="1">
      <c r="C125" s="8"/>
      <c r="D125" s="8"/>
    </row>
    <row r="126" spans="3:4" ht="15.75" hidden="1">
      <c r="C126" s="8"/>
      <c r="D126" s="8"/>
    </row>
    <row r="127" spans="3:4" ht="15.75" hidden="1">
      <c r="C127" s="8"/>
      <c r="D127" s="8"/>
    </row>
    <row r="128" spans="3:4" ht="15.75" hidden="1">
      <c r="C128" s="8"/>
      <c r="D128" s="8"/>
    </row>
    <row r="129" spans="3:4" ht="15.75" hidden="1">
      <c r="C129" s="8"/>
      <c r="D129" s="8"/>
    </row>
    <row r="130" spans="3:4" ht="15.75" hidden="1">
      <c r="C130" s="8"/>
      <c r="D130" s="8"/>
    </row>
    <row r="131" spans="3:4" ht="15.75" hidden="1">
      <c r="C131" s="8"/>
      <c r="D131" s="8"/>
    </row>
    <row r="132" spans="3:4" ht="15.75" hidden="1">
      <c r="C132" s="8"/>
      <c r="D132" s="8"/>
    </row>
    <row r="133" spans="3:4" ht="15.75" hidden="1">
      <c r="C133" s="8"/>
      <c r="D133" s="8"/>
    </row>
    <row r="134" spans="3:4" ht="15.75" hidden="1">
      <c r="C134" s="8"/>
      <c r="D134" s="8"/>
    </row>
    <row r="135" spans="3:4" ht="15.75" hidden="1">
      <c r="C135" s="8"/>
      <c r="D135" s="8"/>
    </row>
    <row r="136" spans="3:4" ht="15.75" hidden="1">
      <c r="C136" s="8"/>
      <c r="D136" s="8"/>
    </row>
    <row r="137" spans="3:4" ht="15.75" hidden="1">
      <c r="C137" s="8"/>
      <c r="D137" s="8"/>
    </row>
    <row r="138" spans="3:4" ht="15.75" hidden="1">
      <c r="C138" s="8"/>
      <c r="D138" s="8"/>
    </row>
    <row r="139" spans="3:4" ht="15.75" hidden="1">
      <c r="C139" s="8"/>
      <c r="D139" s="8"/>
    </row>
    <row r="140" spans="3:4" ht="15.75" hidden="1">
      <c r="C140" s="8"/>
      <c r="D140" s="8"/>
    </row>
    <row r="141" spans="3:4" ht="15.75" hidden="1">
      <c r="C141" s="8"/>
      <c r="D141" s="8"/>
    </row>
    <row r="142" spans="3:4" ht="15.75" hidden="1">
      <c r="C142" s="8"/>
      <c r="D142" s="8"/>
    </row>
    <row r="143" spans="3:4" ht="15.75" hidden="1">
      <c r="C143" s="8"/>
      <c r="D143" s="8"/>
    </row>
    <row r="144" spans="3:4" ht="15.75" hidden="1">
      <c r="C144" s="8"/>
      <c r="D144" s="8"/>
    </row>
    <row r="145" spans="3:4" ht="15.75" hidden="1">
      <c r="C145" s="8"/>
      <c r="D145" s="8"/>
    </row>
    <row r="146" spans="3:4" ht="15.75" hidden="1">
      <c r="C146" s="8"/>
      <c r="D146" s="8"/>
    </row>
    <row r="147" spans="3:4" ht="15.75" hidden="1">
      <c r="C147" s="8"/>
      <c r="D147" s="8"/>
    </row>
    <row r="148" spans="3:4" ht="15.75" hidden="1">
      <c r="C148" s="8"/>
      <c r="D148" s="8"/>
    </row>
    <row r="149" spans="3:4" ht="15.75" hidden="1">
      <c r="C149" s="8"/>
      <c r="D149" s="8"/>
    </row>
    <row r="150" spans="3:4" ht="15.75" hidden="1">
      <c r="C150" s="8"/>
      <c r="D150" s="8"/>
    </row>
    <row r="151" spans="3:4" ht="15.75" hidden="1">
      <c r="C151" s="8"/>
      <c r="D151" s="8"/>
    </row>
    <row r="152" spans="3:4" ht="15.75" hidden="1">
      <c r="C152" s="8"/>
      <c r="D152" s="8"/>
    </row>
    <row r="153" spans="3:4" ht="15.75" hidden="1">
      <c r="C153" s="8"/>
      <c r="D153" s="8"/>
    </row>
    <row r="154" spans="3:4" ht="15.75" hidden="1">
      <c r="C154" s="8"/>
      <c r="D154" s="8"/>
    </row>
    <row r="155" spans="3:4" ht="15.75" hidden="1">
      <c r="C155" s="8"/>
      <c r="D155" s="8"/>
    </row>
    <row r="156" spans="3:4" ht="15.75" hidden="1">
      <c r="C156" s="8"/>
      <c r="D156" s="8"/>
    </row>
    <row r="157" spans="3:4" ht="15.75" hidden="1">
      <c r="C157" s="8"/>
      <c r="D157" s="8"/>
    </row>
    <row r="158" spans="3:4" ht="15.75" hidden="1">
      <c r="C158" s="8"/>
      <c r="D158" s="8"/>
    </row>
    <row r="159" spans="3:4" ht="15.75" hidden="1">
      <c r="C159" s="8"/>
      <c r="D159" s="8"/>
    </row>
    <row r="160" spans="3:4" ht="15.75" hidden="1">
      <c r="C160" s="8"/>
      <c r="D160" s="8"/>
    </row>
    <row r="161" spans="3:4" ht="15.75" hidden="1">
      <c r="C161" s="8"/>
      <c r="D161" s="8"/>
    </row>
    <row r="162" spans="3:4" ht="15.75" hidden="1">
      <c r="C162" s="8"/>
      <c r="D162" s="8"/>
    </row>
    <row r="163" spans="3:4" ht="15.75" hidden="1">
      <c r="C163" s="8"/>
      <c r="D163" s="8"/>
    </row>
    <row r="164" spans="3:4" ht="15.75" hidden="1">
      <c r="C164" s="8"/>
      <c r="D164" s="8"/>
    </row>
    <row r="165" spans="3:4" ht="15.75" hidden="1">
      <c r="C165" s="8"/>
      <c r="D165" s="8"/>
    </row>
    <row r="166" spans="3:4" ht="15.75" hidden="1">
      <c r="C166" s="8"/>
      <c r="D166" s="8"/>
    </row>
    <row r="167" spans="3:4" ht="15.75" hidden="1">
      <c r="C167" s="8"/>
      <c r="D167" s="8"/>
    </row>
    <row r="168" spans="3:4" ht="15.75" hidden="1">
      <c r="C168" s="8"/>
      <c r="D168" s="8"/>
    </row>
    <row r="169" spans="3:4" ht="15.75" hidden="1">
      <c r="C169" s="8"/>
      <c r="D169" s="8"/>
    </row>
    <row r="170" spans="3:4" ht="15.75" hidden="1">
      <c r="C170" s="8"/>
      <c r="D170" s="8"/>
    </row>
    <row r="171" spans="3:4" ht="15.75" hidden="1">
      <c r="C171" s="8"/>
      <c r="D171" s="8"/>
    </row>
    <row r="172" spans="3:4" ht="15.75" hidden="1">
      <c r="C172" s="8"/>
      <c r="D172" s="8"/>
    </row>
    <row r="173" spans="3:4" ht="15.75" hidden="1">
      <c r="C173" s="8"/>
      <c r="D173" s="8"/>
    </row>
    <row r="174" spans="3:4" ht="15.75" hidden="1">
      <c r="C174" s="8"/>
      <c r="D174" s="8"/>
    </row>
    <row r="175" spans="3:4" ht="15.75" hidden="1">
      <c r="C175" s="8"/>
      <c r="D175" s="8"/>
    </row>
    <row r="176" spans="3:4" ht="15.75" hidden="1">
      <c r="C176" s="8"/>
      <c r="D176" s="8"/>
    </row>
    <row r="177" spans="3:4" ht="15.75" hidden="1">
      <c r="C177" s="8"/>
      <c r="D177" s="8"/>
    </row>
    <row r="178" spans="3:4" ht="15.75" hidden="1">
      <c r="C178" s="8"/>
      <c r="D178" s="8"/>
    </row>
    <row r="179" spans="3:4" ht="15.75" hidden="1">
      <c r="C179" s="8"/>
      <c r="D179" s="8"/>
    </row>
    <row r="180" spans="3:4" ht="15.75" hidden="1">
      <c r="C180" s="8"/>
      <c r="D180" s="8"/>
    </row>
    <row r="181" spans="3:4" ht="15.75" hidden="1">
      <c r="C181" s="8"/>
      <c r="D181" s="8"/>
    </row>
    <row r="182" spans="3:4" ht="15.75" hidden="1">
      <c r="C182" s="8"/>
      <c r="D182" s="8"/>
    </row>
    <row r="183" spans="3:4" ht="15.75" hidden="1">
      <c r="C183" s="8"/>
      <c r="D183" s="8"/>
    </row>
    <row r="184" spans="3:4" ht="15.75" hidden="1">
      <c r="C184" s="8"/>
      <c r="D184" s="8"/>
    </row>
    <row r="185" spans="3:4" ht="15.75" hidden="1">
      <c r="C185" s="8"/>
      <c r="D185" s="8"/>
    </row>
    <row r="186" spans="3:4" ht="15.75" hidden="1">
      <c r="C186" s="8"/>
      <c r="D186" s="8"/>
    </row>
    <row r="187" spans="3:4" ht="15.75" hidden="1">
      <c r="C187" s="8"/>
      <c r="D187" s="8"/>
    </row>
    <row r="188" spans="3:4" ht="15.75" hidden="1">
      <c r="C188" s="8"/>
      <c r="D188" s="8"/>
    </row>
    <row r="189" spans="3:4" ht="15.75" hidden="1">
      <c r="C189" s="8"/>
      <c r="D189" s="8"/>
    </row>
    <row r="190" spans="3:4" ht="15.75" hidden="1">
      <c r="C190" s="8"/>
      <c r="D190" s="8"/>
    </row>
    <row r="191" spans="3:4" ht="15.75" hidden="1">
      <c r="C191" s="8"/>
      <c r="D191" s="8"/>
    </row>
    <row r="192" spans="3:4" ht="15.75" hidden="1">
      <c r="C192" s="8"/>
      <c r="D192" s="8"/>
    </row>
    <row r="193" spans="3:4" ht="15.75" hidden="1">
      <c r="C193" s="8"/>
      <c r="D193" s="8"/>
    </row>
    <row r="194" spans="3:4" ht="15.75" hidden="1">
      <c r="C194" s="8"/>
      <c r="D194" s="8"/>
    </row>
    <row r="195" spans="3:4" ht="15.75" hidden="1">
      <c r="C195" s="8"/>
      <c r="D195" s="8"/>
    </row>
    <row r="196" spans="3:4" ht="15.75" hidden="1">
      <c r="C196" s="8"/>
      <c r="D196" s="8"/>
    </row>
    <row r="197" spans="3:4" ht="15.75" hidden="1">
      <c r="C197" s="8"/>
      <c r="D197" s="8"/>
    </row>
    <row r="198" spans="3:4" ht="15.75" hidden="1">
      <c r="C198" s="8"/>
      <c r="D198" s="8"/>
    </row>
    <row r="199" spans="3:4" ht="15.75" hidden="1">
      <c r="C199" s="8"/>
      <c r="D199" s="8"/>
    </row>
    <row r="200" spans="3:4" ht="15.75" hidden="1">
      <c r="C200" s="8"/>
      <c r="D200" s="8"/>
    </row>
    <row r="201" spans="3:4" ht="15.75" hidden="1">
      <c r="C201" s="8"/>
      <c r="D201" s="8"/>
    </row>
    <row r="202" spans="3:4" ht="15.75" hidden="1">
      <c r="C202" s="8"/>
      <c r="D202" s="8"/>
    </row>
    <row r="203" spans="3:4" ht="15.75" hidden="1">
      <c r="C203" s="8"/>
      <c r="D203" s="8"/>
    </row>
    <row r="204" spans="3:4" ht="15.75" hidden="1">
      <c r="C204" s="8"/>
      <c r="D204" s="8"/>
    </row>
    <row r="205" spans="3:4" ht="15.75" hidden="1">
      <c r="C205" s="8"/>
      <c r="D205" s="8"/>
    </row>
    <row r="206" spans="3:4" ht="15.75" hidden="1">
      <c r="C206" s="8"/>
      <c r="D206" s="8"/>
    </row>
    <row r="207" spans="3:4" ht="15.75" hidden="1">
      <c r="C207" s="8"/>
      <c r="D207" s="8"/>
    </row>
    <row r="208" spans="3:4" ht="15.75" hidden="1">
      <c r="C208" s="8"/>
      <c r="D208" s="8"/>
    </row>
    <row r="209" spans="3:4" ht="15.75" hidden="1">
      <c r="C209" s="8"/>
      <c r="D209" s="8"/>
    </row>
    <row r="210" spans="3:4" ht="15.75" hidden="1">
      <c r="C210" s="8"/>
      <c r="D210" s="8"/>
    </row>
    <row r="211" spans="3:4" ht="15.75" hidden="1">
      <c r="C211" s="8"/>
      <c r="D211" s="8"/>
    </row>
    <row r="212" spans="3:4" ht="15.75" hidden="1">
      <c r="C212" s="8"/>
      <c r="D212" s="8"/>
    </row>
    <row r="213" spans="3:4" ht="15.75" hidden="1">
      <c r="C213" s="8"/>
      <c r="D213" s="8"/>
    </row>
    <row r="214" spans="3:4" ht="15.75" hidden="1">
      <c r="C214" s="8"/>
      <c r="D214" s="8"/>
    </row>
    <row r="215" spans="3:4" ht="15.75" hidden="1">
      <c r="C215" s="8"/>
      <c r="D215" s="8"/>
    </row>
    <row r="216" spans="3:4" ht="15.75" hidden="1">
      <c r="C216" s="8"/>
      <c r="D216" s="8"/>
    </row>
    <row r="217" spans="3:4" ht="15.75" hidden="1">
      <c r="C217" s="8"/>
      <c r="D217" s="8"/>
    </row>
    <row r="218" spans="3:4" ht="15.75" hidden="1">
      <c r="C218" s="8"/>
      <c r="D218" s="8"/>
    </row>
    <row r="219" spans="3:4" ht="15.75" hidden="1">
      <c r="C219" s="8"/>
      <c r="D219" s="8"/>
    </row>
    <row r="220" spans="3:4" ht="15.75" hidden="1">
      <c r="C220" s="8"/>
      <c r="D220" s="8"/>
    </row>
    <row r="221" spans="3:4" ht="15.75" hidden="1">
      <c r="C221" s="8"/>
      <c r="D221" s="8"/>
    </row>
    <row r="222" spans="3:4" ht="15.75" hidden="1">
      <c r="C222" s="8"/>
      <c r="D222" s="8"/>
    </row>
    <row r="223" spans="3:4" ht="15.75" hidden="1">
      <c r="C223" s="8"/>
      <c r="D223" s="8"/>
    </row>
  </sheetData>
  <sheetProtection sheet="1" objects="1" scenarios="1" selectLockedCells="1" selectUnlockedCells="1"/>
  <mergeCells count="43">
    <mergeCell ref="C21:D21"/>
    <mergeCell ref="C22:D22"/>
    <mergeCell ref="D4:E4"/>
    <mergeCell ref="D6:E6"/>
    <mergeCell ref="D8:E8"/>
    <mergeCell ref="C10:D10"/>
    <mergeCell ref="E10:F10"/>
    <mergeCell ref="C11:D11"/>
    <mergeCell ref="C12:D12"/>
    <mergeCell ref="C13:D13"/>
    <mergeCell ref="C18:D18"/>
    <mergeCell ref="C19:D19"/>
    <mergeCell ref="C20:D20"/>
    <mergeCell ref="E28:F28"/>
    <mergeCell ref="E27:F27"/>
    <mergeCell ref="E26:F26"/>
    <mergeCell ref="I42:J42"/>
    <mergeCell ref="I45:J45"/>
    <mergeCell ref="I46:J46"/>
    <mergeCell ref="I43:J43"/>
    <mergeCell ref="I14:J14"/>
    <mergeCell ref="G34:H34"/>
    <mergeCell ref="G37:H37"/>
    <mergeCell ref="G38:H38"/>
    <mergeCell ref="G35:H35"/>
    <mergeCell ref="G36:H36"/>
    <mergeCell ref="I44:J44"/>
    <mergeCell ref="C14:D14"/>
    <mergeCell ref="I10:J10"/>
    <mergeCell ref="I11:J11"/>
    <mergeCell ref="I12:J12"/>
    <mergeCell ref="I13:J13"/>
    <mergeCell ref="E29:F29"/>
    <mergeCell ref="E30:F30"/>
    <mergeCell ref="G10:H10"/>
    <mergeCell ref="G11:H11"/>
    <mergeCell ref="E11:F11"/>
    <mergeCell ref="E12:F12"/>
    <mergeCell ref="E13:F13"/>
    <mergeCell ref="G12:H12"/>
    <mergeCell ref="G13:H13"/>
    <mergeCell ref="G14:H14"/>
    <mergeCell ref="E14:F14"/>
  </mergeCells>
  <printOptions/>
  <pageMargins left="0.3937007874015748" right="0.3937007874015748" top="0.5905511811023623" bottom="0.1968503937007874" header="0" footer="0"/>
  <pageSetup blackAndWhite="1"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26"/>
  <sheetViews>
    <sheetView showGridLines="0" showRowColHeaders="0" zoomScalePageLayoutView="0" workbookViewId="0" topLeftCell="A1">
      <pane ySplit="26" topLeftCell="A27" activePane="bottomLeft" state="frozen"/>
      <selection pane="topLeft" activeCell="A1" sqref="A1"/>
      <selection pane="bottomLeft" activeCell="B7" sqref="B7:C7"/>
    </sheetView>
  </sheetViews>
  <sheetFormatPr defaultColWidth="0" defaultRowHeight="15" zeroHeight="1"/>
  <cols>
    <col min="1" max="1" width="11.5546875" style="1" customWidth="1"/>
    <col min="2" max="2" width="2.77734375" style="1" customWidth="1"/>
    <col min="3" max="3" width="11.5546875" style="1" customWidth="1"/>
    <col min="4" max="4" width="2.77734375" style="1" customWidth="1"/>
    <col min="5" max="5" width="11.5546875" style="1" customWidth="1"/>
    <col min="6" max="6" width="2.77734375" style="1" customWidth="1"/>
    <col min="7" max="8" width="11.5546875" style="1" customWidth="1"/>
    <col min="9" max="9" width="5.77734375" style="1" customWidth="1"/>
    <col min="10" max="10" width="20.77734375" style="1" customWidth="1"/>
    <col min="11" max="11" width="2.77734375" style="1" customWidth="1"/>
    <col min="12" max="16384" width="11.5546875" style="1" hidden="1" customWidth="1"/>
  </cols>
  <sheetData>
    <row r="1" spans="1:11" ht="30" customHeight="1">
      <c r="A1" s="97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ht="27">
      <c r="A2" s="38"/>
    </row>
    <row r="3" spans="1:11" ht="19.5">
      <c r="A3" s="100"/>
      <c r="B3" s="39"/>
      <c r="C3" s="39"/>
      <c r="D3" s="39"/>
      <c r="E3" s="39"/>
      <c r="F3" s="39"/>
      <c r="G3" s="39"/>
      <c r="H3" s="39"/>
      <c r="I3" s="39"/>
      <c r="J3" s="103"/>
      <c r="K3" s="2"/>
    </row>
    <row r="4" spans="1:11" ht="19.5">
      <c r="A4" s="100" t="s">
        <v>43</v>
      </c>
      <c r="B4" s="39"/>
      <c r="C4" s="39"/>
      <c r="D4" s="39"/>
      <c r="E4" s="39"/>
      <c r="F4" s="39"/>
      <c r="G4" s="39"/>
      <c r="H4" s="39"/>
      <c r="I4" s="39"/>
      <c r="J4" s="103"/>
      <c r="K4" s="2"/>
    </row>
    <row r="5" spans="1:11" ht="4.5" customHeight="1">
      <c r="A5" s="39"/>
      <c r="B5" s="39"/>
      <c r="C5" s="39"/>
      <c r="D5" s="39"/>
      <c r="E5" s="39"/>
      <c r="F5" s="39"/>
      <c r="G5" s="39"/>
      <c r="H5" s="39"/>
      <c r="I5" s="39"/>
      <c r="J5" s="103"/>
      <c r="K5" s="2"/>
    </row>
    <row r="6" spans="1:11" ht="15">
      <c r="A6" s="40" t="s">
        <v>5</v>
      </c>
      <c r="B6" s="127" t="s">
        <v>6</v>
      </c>
      <c r="C6" s="128"/>
      <c r="D6" s="127" t="s">
        <v>7</v>
      </c>
      <c r="E6" s="128"/>
      <c r="F6" s="127" t="s">
        <v>8</v>
      </c>
      <c r="G6" s="128"/>
      <c r="H6" s="41" t="s">
        <v>20</v>
      </c>
      <c r="I6" s="39"/>
      <c r="J6" s="103"/>
      <c r="K6" s="2"/>
    </row>
    <row r="7" spans="1:11" ht="15">
      <c r="A7" s="14" t="str">
        <f>IF(Annuität!B11="","",Annuität!B11)</f>
        <v>1.</v>
      </c>
      <c r="B7" s="125">
        <f>IF(Annuität!C11="","",Annuität!C11)</f>
        <v>125000</v>
      </c>
      <c r="C7" s="125" t="s">
        <v>32</v>
      </c>
      <c r="D7" s="125">
        <f>IF(Annuität!E11="","",Annuität!E11)</f>
        <v>9375</v>
      </c>
      <c r="E7" s="125" t="s">
        <v>32</v>
      </c>
      <c r="F7" s="125">
        <f>IF(Annuität!G11="","",Annuität!G11)</f>
        <v>38692.20352099054</v>
      </c>
      <c r="G7" s="125" t="s">
        <v>32</v>
      </c>
      <c r="H7" s="15">
        <f>IF(Annuität!I11="","",Annuität!I11)</f>
        <v>48067.20352099054</v>
      </c>
      <c r="I7" s="39"/>
      <c r="J7" s="101" t="s">
        <v>26</v>
      </c>
      <c r="K7" s="2"/>
    </row>
    <row r="8" spans="1:11" ht="15">
      <c r="A8" s="14" t="str">
        <f>IF(Annuität!B12="","",Annuität!B12)</f>
        <v>2.</v>
      </c>
      <c r="B8" s="125">
        <f>IF(Annuität!C12="","",Annuität!C12)</f>
        <v>86307.79647900947</v>
      </c>
      <c r="C8" s="125" t="s">
        <v>32</v>
      </c>
      <c r="D8" s="125">
        <f>IF(Annuität!E12="","",Annuität!E12)</f>
        <v>6473.08473592571</v>
      </c>
      <c r="E8" s="125" t="s">
        <v>32</v>
      </c>
      <c r="F8" s="125">
        <f>IF(Annuität!G12="","",Annuität!G12)</f>
        <v>41594.11878506483</v>
      </c>
      <c r="G8" s="125" t="s">
        <v>32</v>
      </c>
      <c r="H8" s="15">
        <f>IF(Annuität!I12="","",Annuität!I12)</f>
        <v>48067.20352099054</v>
      </c>
      <c r="I8" s="39"/>
      <c r="J8" s="102" t="s">
        <v>30</v>
      </c>
      <c r="K8" s="2"/>
    </row>
    <row r="9" spans="1:11" ht="15">
      <c r="A9" s="14" t="str">
        <f>IF(Annuität!B13="","",Annuität!B13)</f>
        <v>3.</v>
      </c>
      <c r="B9" s="125">
        <f>IF(Annuität!C13="","",Annuität!C13)</f>
        <v>44713.67769394464</v>
      </c>
      <c r="C9" s="125" t="s">
        <v>32</v>
      </c>
      <c r="D9" s="125">
        <f>IF(Annuität!E13="","",Annuität!E13)</f>
        <v>3353.525827045848</v>
      </c>
      <c r="E9" s="125" t="s">
        <v>32</v>
      </c>
      <c r="F9" s="125">
        <f>IF(Annuität!G13="","",Annuität!G13)</f>
        <v>44713.677693944686</v>
      </c>
      <c r="G9" s="125" t="s">
        <v>32</v>
      </c>
      <c r="H9" s="15">
        <f>IF(Annuität!I13="","",Annuität!I13)</f>
        <v>48067.20352099054</v>
      </c>
      <c r="I9" s="39"/>
      <c r="J9" s="101" t="s">
        <v>28</v>
      </c>
      <c r="K9" s="2"/>
    </row>
    <row r="10" spans="1:11" ht="15">
      <c r="A10" s="16" t="s">
        <v>13</v>
      </c>
      <c r="B10" s="126">
        <f>IF(Annuität!C14="","",Annuität!C14)</f>
        <v>0</v>
      </c>
      <c r="C10" s="126" t="s">
        <v>32</v>
      </c>
      <c r="D10" s="126">
        <f>IF(Annuität!E14="","",Annuität!E14)</f>
        <v>19201.610562971557</v>
      </c>
      <c r="E10" s="126" t="s">
        <v>32</v>
      </c>
      <c r="F10" s="126">
        <f>IF(Annuität!G14="","",Annuität!G14)</f>
        <v>125000.00000000006</v>
      </c>
      <c r="G10" s="126" t="s">
        <v>32</v>
      </c>
      <c r="H10" s="17">
        <f>IF(Annuität!I14="","",Annuität!I14)</f>
        <v>144201.61056297162</v>
      </c>
      <c r="I10" s="39"/>
      <c r="J10" s="102" t="s">
        <v>31</v>
      </c>
      <c r="K10" s="2"/>
    </row>
    <row r="11" spans="1:11" ht="27">
      <c r="A11" s="99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9.5">
      <c r="A12" s="100" t="s">
        <v>44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4.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</row>
    <row r="14" spans="1:11" ht="15" customHeight="1">
      <c r="A14" s="40" t="s">
        <v>5</v>
      </c>
      <c r="B14" s="127" t="s">
        <v>6</v>
      </c>
      <c r="C14" s="128"/>
      <c r="D14" s="127" t="s">
        <v>7</v>
      </c>
      <c r="E14" s="128"/>
      <c r="F14" s="127" t="s">
        <v>8</v>
      </c>
      <c r="G14" s="128"/>
      <c r="H14" s="41" t="s">
        <v>9</v>
      </c>
      <c r="I14" s="39"/>
      <c r="J14" s="39"/>
      <c r="K14" s="39"/>
    </row>
    <row r="15" spans="1:11" ht="15">
      <c r="A15" s="14" t="str">
        <f>IF(Kapitalrate!B11="","",Kapitalrate!B11)</f>
        <v>1.</v>
      </c>
      <c r="B15" s="125">
        <f>IF(Kapitalrate!C11="","",Kapitalrate!C11)</f>
        <v>125000</v>
      </c>
      <c r="C15" s="125" t="s">
        <v>32</v>
      </c>
      <c r="D15" s="129">
        <f>IF(Kapitalrate!E11="","",Kapitalrate!E11)</f>
        <v>9375</v>
      </c>
      <c r="E15" s="130" t="s">
        <v>32</v>
      </c>
      <c r="F15" s="125">
        <f>IF(Kapitalrate!G11="","",Kapitalrate!G11)</f>
        <v>41666.666666666664</v>
      </c>
      <c r="G15" s="125" t="s">
        <v>32</v>
      </c>
      <c r="H15" s="15">
        <f>IF(Kapitalrate!I11="","",Kapitalrate!I11)</f>
        <v>51041.666666666664</v>
      </c>
      <c r="I15" s="39"/>
      <c r="J15" s="101" t="s">
        <v>26</v>
      </c>
      <c r="K15" s="39"/>
    </row>
    <row r="16" spans="1:11" ht="15">
      <c r="A16" s="14" t="str">
        <f>IF(Kapitalrate!B12="","",Kapitalrate!B12)</f>
        <v>2.</v>
      </c>
      <c r="B16" s="125">
        <f>IF(Kapitalrate!C12="","",Kapitalrate!C12)</f>
        <v>83333.33333333334</v>
      </c>
      <c r="C16" s="125" t="s">
        <v>32</v>
      </c>
      <c r="D16" s="129">
        <f>IF(Kapitalrate!E12="","",Kapitalrate!E12)</f>
        <v>6250.000000000001</v>
      </c>
      <c r="E16" s="130" t="s">
        <v>32</v>
      </c>
      <c r="F16" s="125">
        <f>IF(Kapitalrate!G12="","",Kapitalrate!G12)</f>
        <v>41666.666666666664</v>
      </c>
      <c r="G16" s="125" t="s">
        <v>32</v>
      </c>
      <c r="H16" s="15">
        <f>IF(Kapitalrate!I12="","",Kapitalrate!I12)</f>
        <v>47916.666666666664</v>
      </c>
      <c r="I16" s="39"/>
      <c r="J16" s="102" t="s">
        <v>27</v>
      </c>
      <c r="K16" s="39"/>
    </row>
    <row r="17" spans="1:11" ht="15">
      <c r="A17" s="14" t="str">
        <f>IF(Kapitalrate!B13="","",Kapitalrate!B13)</f>
        <v>3.</v>
      </c>
      <c r="B17" s="125">
        <f>IF(Kapitalrate!C13="","",Kapitalrate!C13)</f>
        <v>41666.66666666668</v>
      </c>
      <c r="C17" s="125" t="s">
        <v>32</v>
      </c>
      <c r="D17" s="129">
        <f>IF(Kapitalrate!E13="","",Kapitalrate!E13)</f>
        <v>3125.000000000001</v>
      </c>
      <c r="E17" s="130" t="s">
        <v>32</v>
      </c>
      <c r="F17" s="125">
        <f>IF(Kapitalrate!G13="","",Kapitalrate!G13)</f>
        <v>41666.666666666664</v>
      </c>
      <c r="G17" s="125" t="s">
        <v>32</v>
      </c>
      <c r="H17" s="15">
        <f>IF(Kapitalrate!I13="","",Kapitalrate!I13)</f>
        <v>44791.666666666664</v>
      </c>
      <c r="I17" s="39"/>
      <c r="J17" s="101" t="s">
        <v>28</v>
      </c>
      <c r="K17" s="39"/>
    </row>
    <row r="18" spans="1:11" ht="15">
      <c r="A18" s="16" t="s">
        <v>13</v>
      </c>
      <c r="B18" s="126">
        <f>IF(Kapitalrate!C14="","",Kapitalrate!C14)</f>
        <v>0</v>
      </c>
      <c r="C18" s="126" t="s">
        <v>32</v>
      </c>
      <c r="D18" s="126">
        <f>IF(Kapitalrate!E14="","",Kapitalrate!E14)</f>
        <v>18750</v>
      </c>
      <c r="E18" s="126" t="s">
        <v>32</v>
      </c>
      <c r="F18" s="126">
        <f>IF(Kapitalrate!G14="","",Kapitalrate!G14)</f>
        <v>125000</v>
      </c>
      <c r="G18" s="126" t="s">
        <v>32</v>
      </c>
      <c r="H18" s="17">
        <f>IF(Kapitalrate!I14="","",Kapitalrate!I14)</f>
        <v>143750</v>
      </c>
      <c r="I18" s="39"/>
      <c r="J18" s="102" t="s">
        <v>29</v>
      </c>
      <c r="K18" s="39"/>
    </row>
    <row r="19" spans="1:11" ht="24.75" customHeight="1">
      <c r="A19" s="39"/>
      <c r="B19" s="39"/>
      <c r="C19" s="39"/>
      <c r="D19" s="39"/>
      <c r="E19" s="39"/>
      <c r="F19" s="39"/>
      <c r="G19" s="39"/>
      <c r="H19" s="39"/>
      <c r="I19" s="39"/>
      <c r="J19" s="103"/>
      <c r="K19" s="39"/>
    </row>
    <row r="20" spans="1:11" ht="19.5" customHeight="1">
      <c r="A20" s="104" t="s">
        <v>33</v>
      </c>
      <c r="K20" s="39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39"/>
    </row>
    <row r="22" ht="15" hidden="1">
      <c r="K22" s="39"/>
    </row>
    <row r="23" ht="15" hidden="1">
      <c r="K23" s="39"/>
    </row>
    <row r="24" ht="15" hidden="1">
      <c r="K24" s="39"/>
    </row>
    <row r="25" ht="15" hidden="1">
      <c r="K25" s="39"/>
    </row>
    <row r="26" spans="1:11" ht="15" hidden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ht="15" hidden="1"/>
  </sheetData>
  <sheetProtection sheet="1" objects="1" scenarios="1" selectLockedCells="1" selectUnlockedCells="1"/>
  <mergeCells count="30"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18:C18"/>
    <mergeCell ref="D18:E18"/>
    <mergeCell ref="F18:G18"/>
    <mergeCell ref="D6:E6"/>
    <mergeCell ref="F6:G6"/>
    <mergeCell ref="B6:C6"/>
    <mergeCell ref="B16:C16"/>
    <mergeCell ref="D16:E16"/>
    <mergeCell ref="F16:G16"/>
    <mergeCell ref="B17:C17"/>
    <mergeCell ref="F14:G14"/>
    <mergeCell ref="D14:E14"/>
    <mergeCell ref="B14:C14"/>
    <mergeCell ref="D17:E17"/>
    <mergeCell ref="F17:G17"/>
    <mergeCell ref="B15:C15"/>
    <mergeCell ref="D15:E15"/>
    <mergeCell ref="F15:G15"/>
  </mergeCells>
  <printOptions/>
  <pageMargins left="0.7874015748031497" right="0.7874015748031497" top="0.7874015748031497" bottom="0.7874015748031497" header="0" footer="0"/>
  <pageSetup blackAndWhite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68"/>
  <sheetViews>
    <sheetView showGridLines="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" activeCellId="2" sqref="J1:J16384 A7:IV7 J7"/>
    </sheetView>
  </sheetViews>
  <sheetFormatPr defaultColWidth="0" defaultRowHeight="15" zeroHeight="1"/>
  <cols>
    <col min="1" max="1" width="13.77734375" style="44" customWidth="1"/>
    <col min="2" max="2" width="2.3359375" style="68" bestFit="1" customWidth="1"/>
    <col min="3" max="15" width="10.6640625" style="44" customWidth="1"/>
    <col min="16" max="16" width="2.10546875" style="50" customWidth="1"/>
    <col min="17" max="92" width="9.10546875" style="44" hidden="1" customWidth="1"/>
    <col min="93" max="16384" width="8.99609375" style="44" hidden="1" customWidth="1"/>
  </cols>
  <sheetData>
    <row r="1" spans="1:16" ht="24.75">
      <c r="A1" s="46"/>
      <c r="B1" s="93" t="s">
        <v>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ht="10.5" customHeight="1">
      <c r="A2" s="46"/>
    </row>
    <row r="3" spans="1:16" ht="15" customHeight="1">
      <c r="A3" s="46"/>
      <c r="B3" s="92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30" customHeight="1">
      <c r="A4" s="46"/>
      <c r="B4" s="51" t="s">
        <v>40</v>
      </c>
      <c r="C4" s="52">
        <f>[0]!K</f>
        <v>4</v>
      </c>
      <c r="D4" s="53">
        <f>C4+[0]!n</f>
        <v>4.5</v>
      </c>
      <c r="E4" s="53">
        <f>D4+[0]!n</f>
        <v>5</v>
      </c>
      <c r="F4" s="53">
        <f>E4+[0]!n</f>
        <v>5.5</v>
      </c>
      <c r="G4" s="53">
        <f>F4+[0]!n</f>
        <v>6</v>
      </c>
      <c r="H4" s="53">
        <f>G4+[0]!n</f>
        <v>6.5</v>
      </c>
      <c r="I4" s="53">
        <f>H4+[0]!n</f>
        <v>7</v>
      </c>
      <c r="J4" s="53">
        <f>I4+[0]!n</f>
        <v>7.5</v>
      </c>
      <c r="K4" s="53">
        <f>J4+[0]!n</f>
        <v>8</v>
      </c>
      <c r="L4" s="53">
        <f>K4+[0]!n</f>
        <v>8.5</v>
      </c>
      <c r="M4" s="54">
        <f>L4+[0]!n</f>
        <v>9</v>
      </c>
      <c r="N4" s="54">
        <f>M4+[0]!n</f>
        <v>9.5</v>
      </c>
      <c r="O4" s="54">
        <f>N4+[0]!n</f>
        <v>10</v>
      </c>
      <c r="P4" s="46"/>
    </row>
    <row r="5" spans="1:16" ht="18" customHeight="1">
      <c r="A5" s="46"/>
      <c r="B5" s="55">
        <f>Dateneingabe!C20</f>
        <v>1</v>
      </c>
      <c r="C5" s="56">
        <f aca="true" t="shared" si="0" ref="C5:O9">(((1+(C$4/100))^$B5)*((1+(C$4/100))-1))/(((1+(C$4/100))^$B5)-1)</f>
        <v>1.04</v>
      </c>
      <c r="D5" s="57">
        <f t="shared" si="0"/>
        <v>1.045</v>
      </c>
      <c r="E5" s="57">
        <f t="shared" si="0"/>
        <v>1.05</v>
      </c>
      <c r="F5" s="57">
        <f t="shared" si="0"/>
        <v>1.055</v>
      </c>
      <c r="G5" s="57">
        <f t="shared" si="0"/>
        <v>1.06</v>
      </c>
      <c r="H5" s="57">
        <f t="shared" si="0"/>
        <v>1.065</v>
      </c>
      <c r="I5" s="57">
        <f t="shared" si="0"/>
        <v>1.07</v>
      </c>
      <c r="J5" s="57">
        <f t="shared" si="0"/>
        <v>1.075</v>
      </c>
      <c r="K5" s="57">
        <f t="shared" si="0"/>
        <v>1.08</v>
      </c>
      <c r="L5" s="57">
        <f t="shared" si="0"/>
        <v>1.085</v>
      </c>
      <c r="M5" s="58">
        <f t="shared" si="0"/>
        <v>1.09</v>
      </c>
      <c r="N5" s="58">
        <f t="shared" si="0"/>
        <v>1.095</v>
      </c>
      <c r="O5" s="58">
        <f t="shared" si="0"/>
        <v>1.1</v>
      </c>
      <c r="P5" s="46"/>
    </row>
    <row r="6" spans="1:16" ht="18" customHeight="1">
      <c r="A6" s="46"/>
      <c r="B6" s="59">
        <f>B5+1</f>
        <v>2</v>
      </c>
      <c r="C6" s="60">
        <f t="shared" si="0"/>
        <v>0.5301960784313724</v>
      </c>
      <c r="D6" s="61">
        <f t="shared" si="0"/>
        <v>0.5339975550122251</v>
      </c>
      <c r="E6" s="61">
        <f t="shared" si="0"/>
        <v>0.5378048780487807</v>
      </c>
      <c r="F6" s="61">
        <f t="shared" si="0"/>
        <v>0.5416180048661797</v>
      </c>
      <c r="G6" s="61">
        <f t="shared" si="0"/>
        <v>0.5454368932038834</v>
      </c>
      <c r="H6" s="61">
        <f t="shared" si="0"/>
        <v>0.549261501210654</v>
      </c>
      <c r="I6" s="61">
        <f t="shared" si="0"/>
        <v>0.553091787439614</v>
      </c>
      <c r="J6" s="61">
        <f t="shared" si="0"/>
        <v>0.5569277108433734</v>
      </c>
      <c r="K6" s="61">
        <f t="shared" si="0"/>
        <v>0.5607692307692309</v>
      </c>
      <c r="L6" s="61">
        <f t="shared" si="0"/>
        <v>0.5646163069544363</v>
      </c>
      <c r="M6" s="62">
        <f t="shared" si="0"/>
        <v>0.5684688995215312</v>
      </c>
      <c r="N6" s="62">
        <f t="shared" si="0"/>
        <v>0.5723269689737468</v>
      </c>
      <c r="O6" s="62">
        <f t="shared" si="0"/>
        <v>0.5761904761904763</v>
      </c>
      <c r="P6" s="46"/>
    </row>
    <row r="7" spans="1:16" ht="18" customHeight="1">
      <c r="A7" s="46"/>
      <c r="B7" s="59">
        <f>B6+1</f>
        <v>3</v>
      </c>
      <c r="C7" s="60">
        <f t="shared" si="0"/>
        <v>0.3603485392106613</v>
      </c>
      <c r="D7" s="61">
        <f t="shared" si="0"/>
        <v>0.36377336011029543</v>
      </c>
      <c r="E7" s="61">
        <f t="shared" si="0"/>
        <v>0.3672085646312451</v>
      </c>
      <c r="F7" s="61">
        <f t="shared" si="0"/>
        <v>0.37065407469953676</v>
      </c>
      <c r="G7" s="61">
        <f t="shared" si="0"/>
        <v>0.37410981279055144</v>
      </c>
      <c r="H7" s="61">
        <f t="shared" si="0"/>
        <v>0.3775757019278108</v>
      </c>
      <c r="I7" s="61">
        <f t="shared" si="0"/>
        <v>0.3810516656816699</v>
      </c>
      <c r="J7" s="61">
        <f t="shared" si="0"/>
        <v>0.3845376281679241</v>
      </c>
      <c r="K7" s="61">
        <f t="shared" si="0"/>
        <v>0.38803351404632835</v>
      </c>
      <c r="L7" s="61">
        <f t="shared" si="0"/>
        <v>0.39153924851903205</v>
      </c>
      <c r="M7" s="62">
        <f t="shared" si="0"/>
        <v>0.3950547573289407</v>
      </c>
      <c r="N7" s="62">
        <f t="shared" si="0"/>
        <v>0.3985799667579936</v>
      </c>
      <c r="O7" s="62">
        <f t="shared" si="0"/>
        <v>0.40211480362537766</v>
      </c>
      <c r="P7" s="46"/>
    </row>
    <row r="8" spans="1:16" ht="18" customHeight="1">
      <c r="A8" s="46"/>
      <c r="B8" s="59">
        <f>B7+1</f>
        <v>4</v>
      </c>
      <c r="C8" s="60">
        <f t="shared" si="0"/>
        <v>0.27549004536480226</v>
      </c>
      <c r="D8" s="61">
        <f t="shared" si="0"/>
        <v>0.27874364790680095</v>
      </c>
      <c r="E8" s="61">
        <f t="shared" si="0"/>
        <v>0.282011832603463</v>
      </c>
      <c r="F8" s="61">
        <f t="shared" si="0"/>
        <v>0.28529448533083124</v>
      </c>
      <c r="G8" s="61">
        <f t="shared" si="0"/>
        <v>0.2885914923732734</v>
      </c>
      <c r="H8" s="61">
        <f t="shared" si="0"/>
        <v>0.2919027404377017</v>
      </c>
      <c r="I8" s="61">
        <f t="shared" si="0"/>
        <v>0.2952281166672638</v>
      </c>
      <c r="J8" s="61">
        <f t="shared" si="0"/>
        <v>0.29856750865450776</v>
      </c>
      <c r="K8" s="61">
        <f t="shared" si="0"/>
        <v>0.3019208044540394</v>
      </c>
      <c r="L8" s="61">
        <f t="shared" si="0"/>
        <v>0.30528789259467276</v>
      </c>
      <c r="M8" s="62">
        <f t="shared" si="0"/>
        <v>0.30866866209109795</v>
      </c>
      <c r="N8" s="62">
        <f t="shared" si="0"/>
        <v>0.31206300245506385</v>
      </c>
      <c r="O8" s="62">
        <f t="shared" si="0"/>
        <v>0.3154708037060979</v>
      </c>
      <c r="P8" s="46"/>
    </row>
    <row r="9" spans="1:16" ht="18" customHeight="1">
      <c r="A9" s="46"/>
      <c r="B9" s="63">
        <f>B8+1</f>
        <v>5</v>
      </c>
      <c r="C9" s="64">
        <f t="shared" si="0"/>
        <v>0.22462711349303383</v>
      </c>
      <c r="D9" s="65">
        <f t="shared" si="0"/>
        <v>0.22779163950446218</v>
      </c>
      <c r="E9" s="65">
        <f t="shared" si="0"/>
        <v>0.23097479812826827</v>
      </c>
      <c r="F9" s="65">
        <f t="shared" si="0"/>
        <v>0.23417643618579292</v>
      </c>
      <c r="G9" s="65">
        <f t="shared" si="0"/>
        <v>0.2373964004311896</v>
      </c>
      <c r="H9" s="65">
        <f t="shared" si="0"/>
        <v>0.2406345375974867</v>
      </c>
      <c r="I9" s="65">
        <f t="shared" si="0"/>
        <v>0.2438906944413742</v>
      </c>
      <c r="J9" s="65">
        <f t="shared" si="0"/>
        <v>0.24716471778672022</v>
      </c>
      <c r="K9" s="65">
        <f t="shared" si="0"/>
        <v>0.2504564545668367</v>
      </c>
      <c r="L9" s="65">
        <f t="shared" si="0"/>
        <v>0.25376575186549905</v>
      </c>
      <c r="M9" s="66">
        <f t="shared" si="0"/>
        <v>0.25709245695674504</v>
      </c>
      <c r="N9" s="66">
        <f t="shared" si="0"/>
        <v>0.26043641734345596</v>
      </c>
      <c r="O9" s="66">
        <f t="shared" si="0"/>
        <v>0.26379748079474546</v>
      </c>
      <c r="P9" s="46"/>
    </row>
    <row r="10" spans="1:16" ht="9" customHeight="1">
      <c r="A10" s="46"/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46"/>
    </row>
    <row r="11" spans="1:16" ht="18" customHeight="1">
      <c r="A11" s="46"/>
      <c r="B11" s="55">
        <f>B9+1</f>
        <v>6</v>
      </c>
      <c r="C11" s="56">
        <f aca="true" t="shared" si="1" ref="C11:O15">(((1+(C$4/100))^$B11)*((1+(C$4/100))-1))/(((1+(C$4/100))^$B11)-1)</f>
        <v>0.19076190250795397</v>
      </c>
      <c r="D11" s="57">
        <f t="shared" si="1"/>
        <v>0.19387838752366582</v>
      </c>
      <c r="E11" s="57">
        <f t="shared" si="1"/>
        <v>0.1970174681101885</v>
      </c>
      <c r="F11" s="57">
        <f t="shared" si="1"/>
        <v>0.20017894762238003</v>
      </c>
      <c r="G11" s="57">
        <f t="shared" si="1"/>
        <v>0.20336262847489545</v>
      </c>
      <c r="H11" s="57">
        <f t="shared" si="1"/>
        <v>0.20656831224254527</v>
      </c>
      <c r="I11" s="57">
        <f t="shared" si="1"/>
        <v>0.20979579975832832</v>
      </c>
      <c r="J11" s="57">
        <f t="shared" si="1"/>
        <v>0.21304489120911968</v>
      </c>
      <c r="K11" s="57">
        <f t="shared" si="1"/>
        <v>0.2163153862290099</v>
      </c>
      <c r="L11" s="57">
        <f t="shared" si="1"/>
        <v>0.21960708399028264</v>
      </c>
      <c r="M11" s="58">
        <f t="shared" si="1"/>
        <v>0.22291978329203713</v>
      </c>
      <c r="N11" s="58">
        <f t="shared" si="1"/>
        <v>0.2262532826464472</v>
      </c>
      <c r="O11" s="58">
        <f t="shared" si="1"/>
        <v>0.22960738036266742</v>
      </c>
      <c r="P11" s="46"/>
    </row>
    <row r="12" spans="1:16" ht="18" customHeight="1">
      <c r="A12" s="46"/>
      <c r="B12" s="59">
        <f>B11+1</f>
        <v>7</v>
      </c>
      <c r="C12" s="60">
        <f t="shared" si="1"/>
        <v>0.16660961203950425</v>
      </c>
      <c r="D12" s="61">
        <f t="shared" si="1"/>
        <v>0.16970146798826655</v>
      </c>
      <c r="E12" s="61">
        <f t="shared" si="1"/>
        <v>0.1728198184461708</v>
      </c>
      <c r="F12" s="61">
        <f t="shared" si="1"/>
        <v>0.17596441777285585</v>
      </c>
      <c r="G12" s="61">
        <f t="shared" si="1"/>
        <v>0.17913501805901083</v>
      </c>
      <c r="H12" s="61">
        <f t="shared" si="1"/>
        <v>0.1823313693108883</v>
      </c>
      <c r="I12" s="61">
        <f t="shared" si="1"/>
        <v>0.18555321963115948</v>
      </c>
      <c r="J12" s="61">
        <f t="shared" si="1"/>
        <v>0.18880031539601264</v>
      </c>
      <c r="K12" s="61">
        <f t="shared" si="1"/>
        <v>0.19207240142841062</v>
      </c>
      <c r="L12" s="61">
        <f t="shared" si="1"/>
        <v>0.19536922116742564</v>
      </c>
      <c r="M12" s="62">
        <f t="shared" si="1"/>
        <v>0.1986905168335931</v>
      </c>
      <c r="N12" s="62">
        <f t="shared" si="1"/>
        <v>0.2020360295902181</v>
      </c>
      <c r="O12" s="62">
        <f t="shared" si="1"/>
        <v>0.2054054997005957</v>
      </c>
      <c r="P12" s="46"/>
    </row>
    <row r="13" spans="1:16" ht="18" customHeight="1">
      <c r="A13" s="46"/>
      <c r="B13" s="59">
        <f>B12+1</f>
        <v>8</v>
      </c>
      <c r="C13" s="60">
        <f t="shared" si="1"/>
        <v>0.1485278320467129</v>
      </c>
      <c r="D13" s="61">
        <f t="shared" si="1"/>
        <v>0.15160965331841197</v>
      </c>
      <c r="E13" s="61">
        <f t="shared" si="1"/>
        <v>0.15472181362768128</v>
      </c>
      <c r="F13" s="61">
        <f t="shared" si="1"/>
        <v>0.1578640118226951</v>
      </c>
      <c r="G13" s="61">
        <f t="shared" si="1"/>
        <v>0.16103594264812912</v>
      </c>
      <c r="H13" s="61">
        <f t="shared" si="1"/>
        <v>0.16423729705258003</v>
      </c>
      <c r="I13" s="61">
        <f t="shared" si="1"/>
        <v>0.1674677624907548</v>
      </c>
      <c r="J13" s="61">
        <f t="shared" si="1"/>
        <v>0.17072702322013056</v>
      </c>
      <c r="K13" s="61">
        <f t="shared" si="1"/>
        <v>0.17401476059182225</v>
      </c>
      <c r="L13" s="61">
        <f t="shared" si="1"/>
        <v>0.1773306533354075</v>
      </c>
      <c r="M13" s="62">
        <f t="shared" si="1"/>
        <v>0.18067437783749646</v>
      </c>
      <c r="N13" s="62">
        <f t="shared" si="1"/>
        <v>0.18404560841384046</v>
      </c>
      <c r="O13" s="62">
        <f t="shared" si="1"/>
        <v>0.18744401757481355</v>
      </c>
      <c r="P13" s="46"/>
    </row>
    <row r="14" spans="1:16" ht="18" customHeight="1">
      <c r="A14" s="46"/>
      <c r="B14" s="59">
        <f>B13+1</f>
        <v>9</v>
      </c>
      <c r="C14" s="60">
        <f t="shared" si="1"/>
        <v>0.13449299269771536</v>
      </c>
      <c r="D14" s="61">
        <f t="shared" si="1"/>
        <v>0.1375744700135256</v>
      </c>
      <c r="E14" s="61">
        <f t="shared" si="1"/>
        <v>0.14069007997578792</v>
      </c>
      <c r="F14" s="61">
        <f t="shared" si="1"/>
        <v>0.14383945849631152</v>
      </c>
      <c r="G14" s="61">
        <f t="shared" si="1"/>
        <v>0.14702223500306374</v>
      </c>
      <c r="H14" s="61">
        <f t="shared" si="1"/>
        <v>0.15023803291975982</v>
      </c>
      <c r="I14" s="61">
        <f t="shared" si="1"/>
        <v>0.15348647013842204</v>
      </c>
      <c r="J14" s="61">
        <f t="shared" si="1"/>
        <v>0.1567671594842234</v>
      </c>
      <c r="K14" s="61">
        <f t="shared" si="1"/>
        <v>0.16007970917199482</v>
      </c>
      <c r="L14" s="61">
        <f t="shared" si="1"/>
        <v>0.16342372325381357</v>
      </c>
      <c r="M14" s="62">
        <f t="shared" si="1"/>
        <v>0.16679880205715497</v>
      </c>
      <c r="N14" s="62">
        <f t="shared" si="1"/>
        <v>0.17020454261312354</v>
      </c>
      <c r="O14" s="62">
        <f t="shared" si="1"/>
        <v>0.17364053907434354</v>
      </c>
      <c r="P14" s="46"/>
    </row>
    <row r="15" spans="1:16" ht="18" customHeight="1">
      <c r="A15" s="46"/>
      <c r="B15" s="63">
        <f>B14+1</f>
        <v>10</v>
      </c>
      <c r="C15" s="64">
        <f t="shared" si="1"/>
        <v>0.1232909443301365</v>
      </c>
      <c r="D15" s="65">
        <f t="shared" si="1"/>
        <v>0.12637882174203938</v>
      </c>
      <c r="E15" s="65">
        <f t="shared" si="1"/>
        <v>0.12950457496545678</v>
      </c>
      <c r="F15" s="65">
        <f t="shared" si="1"/>
        <v>0.13266776870339797</v>
      </c>
      <c r="G15" s="65">
        <f t="shared" si="1"/>
        <v>0.13586795822038383</v>
      </c>
      <c r="H15" s="65">
        <f t="shared" si="1"/>
        <v>0.1391046900556678</v>
      </c>
      <c r="I15" s="65">
        <f t="shared" si="1"/>
        <v>0.14237750272736482</v>
      </c>
      <c r="J15" s="65">
        <f t="shared" si="1"/>
        <v>0.14568592742612227</v>
      </c>
      <c r="K15" s="65">
        <f t="shared" si="1"/>
        <v>0.1490294886970755</v>
      </c>
      <c r="L15" s="65">
        <f t="shared" si="1"/>
        <v>0.1524077051089189</v>
      </c>
      <c r="M15" s="66">
        <f t="shared" si="1"/>
        <v>0.15582008990903387</v>
      </c>
      <c r="N15" s="66">
        <f t="shared" si="1"/>
        <v>0.15926615166369815</v>
      </c>
      <c r="O15" s="66">
        <f t="shared" si="1"/>
        <v>0.1627453948825117</v>
      </c>
      <c r="P15" s="46"/>
    </row>
    <row r="16" spans="1:16" ht="9" customHeight="1">
      <c r="A16" s="4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46"/>
    </row>
    <row r="17" spans="1:16" ht="18" customHeight="1">
      <c r="A17" s="46"/>
      <c r="B17" s="55">
        <f>B15+1</f>
        <v>11</v>
      </c>
      <c r="C17" s="56">
        <f aca="true" t="shared" si="2" ref="C17:O21">(((1+(C$4/100))^$B17)*((1+(C$4/100))-1))/(((1+(C$4/100))^$B17)-1)</f>
        <v>0.11414903925875257</v>
      </c>
      <c r="D17" s="57">
        <f t="shared" si="2"/>
        <v>0.11724818166962708</v>
      </c>
      <c r="E17" s="57">
        <f t="shared" si="2"/>
        <v>0.12038889149066816</v>
      </c>
      <c r="F17" s="57">
        <f t="shared" si="2"/>
        <v>0.12357065315128268</v>
      </c>
      <c r="G17" s="57">
        <f t="shared" si="2"/>
        <v>0.1267929380975317</v>
      </c>
      <c r="H17" s="57">
        <f t="shared" si="2"/>
        <v>0.13005520581435437</v>
      </c>
      <c r="I17" s="57">
        <f t="shared" si="2"/>
        <v>0.13335690483624496</v>
      </c>
      <c r="J17" s="57">
        <f t="shared" si="2"/>
        <v>0.1366974737438942</v>
      </c>
      <c r="K17" s="57">
        <f t="shared" si="2"/>
        <v>0.1400763421444914</v>
      </c>
      <c r="L17" s="57">
        <f t="shared" si="2"/>
        <v>0.14349293163355578</v>
      </c>
      <c r="M17" s="58">
        <f t="shared" si="2"/>
        <v>0.146946656736356</v>
      </c>
      <c r="N17" s="58">
        <f t="shared" si="2"/>
        <v>0.1504369258271432</v>
      </c>
      <c r="O17" s="58">
        <f t="shared" si="2"/>
        <v>0.1539631420246147</v>
      </c>
      <c r="P17" s="46"/>
    </row>
    <row r="18" spans="1:16" ht="18" customHeight="1">
      <c r="A18" s="46"/>
      <c r="B18" s="59">
        <f>B17+1</f>
        <v>12</v>
      </c>
      <c r="C18" s="60">
        <f t="shared" si="2"/>
        <v>0.10655217268605659</v>
      </c>
      <c r="D18" s="61">
        <f t="shared" si="2"/>
        <v>0.10966618863649318</v>
      </c>
      <c r="E18" s="61">
        <f t="shared" si="2"/>
        <v>0.1128254100208155</v>
      </c>
      <c r="F18" s="61">
        <f t="shared" si="2"/>
        <v>0.11602923119161426</v>
      </c>
      <c r="G18" s="61">
        <f t="shared" si="2"/>
        <v>0.11927702938066366</v>
      </c>
      <c r="H18" s="61">
        <f t="shared" si="2"/>
        <v>0.12256816612111748</v>
      </c>
      <c r="I18" s="61">
        <f t="shared" si="2"/>
        <v>0.12590198865502059</v>
      </c>
      <c r="J18" s="61">
        <f t="shared" si="2"/>
        <v>0.12927783132189405</v>
      </c>
      <c r="K18" s="61">
        <f t="shared" si="2"/>
        <v>0.13269501692446964</v>
      </c>
      <c r="L18" s="61">
        <f t="shared" si="2"/>
        <v>0.1361528580679504</v>
      </c>
      <c r="M18" s="62">
        <f t="shared" si="2"/>
        <v>0.13965065846950384</v>
      </c>
      <c r="N18" s="62">
        <f t="shared" si="2"/>
        <v>0.14318771423499382</v>
      </c>
      <c r="O18" s="62">
        <f t="shared" si="2"/>
        <v>0.14676331510028737</v>
      </c>
      <c r="P18" s="46"/>
    </row>
    <row r="19" spans="1:16" ht="18" customHeight="1">
      <c r="A19" s="46"/>
      <c r="B19" s="59">
        <f>B18+1</f>
        <v>13</v>
      </c>
      <c r="C19" s="60">
        <f t="shared" si="2"/>
        <v>0.1001437278140326</v>
      </c>
      <c r="D19" s="61">
        <f t="shared" si="2"/>
        <v>0.10327535280312722</v>
      </c>
      <c r="E19" s="61">
        <f t="shared" si="2"/>
        <v>0.10645576516772773</v>
      </c>
      <c r="F19" s="61">
        <f t="shared" si="2"/>
        <v>0.1096842586967473</v>
      </c>
      <c r="G19" s="61">
        <f t="shared" si="2"/>
        <v>0.11296010534001916</v>
      </c>
      <c r="H19" s="61">
        <f t="shared" si="2"/>
        <v>0.11628255713863371</v>
      </c>
      <c r="I19" s="61">
        <f t="shared" si="2"/>
        <v>0.11965084813625736</v>
      </c>
      <c r="J19" s="61">
        <f t="shared" si="2"/>
        <v>0.12306419626457935</v>
      </c>
      <c r="K19" s="61">
        <f t="shared" si="2"/>
        <v>0.1265218051965558</v>
      </c>
      <c r="L19" s="61">
        <f t="shared" si="2"/>
        <v>0.13002286616163322</v>
      </c>
      <c r="M19" s="62">
        <f t="shared" si="2"/>
        <v>0.13356655971767897</v>
      </c>
      <c r="N19" s="62">
        <f t="shared" si="2"/>
        <v>0.13715205747486572</v>
      </c>
      <c r="O19" s="62">
        <f t="shared" si="2"/>
        <v>0.14077852376730227</v>
      </c>
      <c r="P19" s="46"/>
    </row>
    <row r="20" spans="1:16" ht="18" customHeight="1">
      <c r="A20" s="46"/>
      <c r="B20" s="59">
        <f>B19+1</f>
        <v>14</v>
      </c>
      <c r="C20" s="60">
        <f t="shared" si="2"/>
        <v>0.09466897305639983</v>
      </c>
      <c r="D20" s="61">
        <f t="shared" si="2"/>
        <v>0.09782031602996039</v>
      </c>
      <c r="E20" s="61">
        <f t="shared" si="2"/>
        <v>0.10102396945726035</v>
      </c>
      <c r="F20" s="61">
        <f t="shared" si="2"/>
        <v>0.10427911544944364</v>
      </c>
      <c r="G20" s="61">
        <f t="shared" si="2"/>
        <v>0.10758490900609541</v>
      </c>
      <c r="H20" s="61">
        <f t="shared" si="2"/>
        <v>0.11094048058054966</v>
      </c>
      <c r="I20" s="61">
        <f t="shared" si="2"/>
        <v>0.1143449386198429</v>
      </c>
      <c r="J20" s="61">
        <f t="shared" si="2"/>
        <v>0.11779737206870768</v>
      </c>
      <c r="K20" s="61">
        <f t="shared" si="2"/>
        <v>0.12129685282784088</v>
      </c>
      <c r="L20" s="61">
        <f t="shared" si="2"/>
        <v>0.1248424381575243</v>
      </c>
      <c r="M20" s="62">
        <f t="shared" si="2"/>
        <v>0.12843317301855614</v>
      </c>
      <c r="N20" s="62">
        <f t="shared" si="2"/>
        <v>0.13206809234331215</v>
      </c>
      <c r="O20" s="62">
        <f t="shared" si="2"/>
        <v>0.13574622323063676</v>
      </c>
      <c r="P20" s="46"/>
    </row>
    <row r="21" spans="1:16" ht="18" customHeight="1">
      <c r="A21" s="46"/>
      <c r="B21" s="63">
        <f>B20+1</f>
        <v>15</v>
      </c>
      <c r="C21" s="64">
        <f t="shared" si="2"/>
        <v>0.0899411003709732</v>
      </c>
      <c r="D21" s="65">
        <f t="shared" si="2"/>
        <v>0.09311380811476881</v>
      </c>
      <c r="E21" s="65">
        <f t="shared" si="2"/>
        <v>0.09634228760924445</v>
      </c>
      <c r="F21" s="65">
        <f t="shared" si="2"/>
        <v>0.09962559760481111</v>
      </c>
      <c r="G21" s="65">
        <f t="shared" si="2"/>
        <v>0.10296276395531272</v>
      </c>
      <c r="H21" s="65">
        <f t="shared" si="2"/>
        <v>0.10635278296506247</v>
      </c>
      <c r="I21" s="65">
        <f t="shared" si="2"/>
        <v>0.10979462470100662</v>
      </c>
      <c r="J21" s="65">
        <f t="shared" si="2"/>
        <v>0.11328723625419031</v>
      </c>
      <c r="K21" s="65">
        <f t="shared" si="2"/>
        <v>0.1168295449360201</v>
      </c>
      <c r="L21" s="65">
        <f t="shared" si="2"/>
        <v>0.12042046139616285</v>
      </c>
      <c r="M21" s="66">
        <f t="shared" si="2"/>
        <v>0.12405888265031016</v>
      </c>
      <c r="N21" s="66">
        <f t="shared" si="2"/>
        <v>0.127743695007412</v>
      </c>
      <c r="O21" s="66">
        <f t="shared" si="2"/>
        <v>0.13147377688737227</v>
      </c>
      <c r="P21" s="46"/>
    </row>
    <row r="22" spans="1:16" ht="9" customHeight="1">
      <c r="A22" s="4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46"/>
    </row>
    <row r="23" spans="1:16" ht="18" customHeight="1">
      <c r="A23" s="46"/>
      <c r="B23" s="55">
        <f>B21+1</f>
        <v>16</v>
      </c>
      <c r="C23" s="56">
        <f aca="true" t="shared" si="3" ref="C23:O27">(((1+(C$4/100))^$B23)*((1+(C$4/100))-1))/(((1+(C$4/100))^$B23)-1)</f>
        <v>0.08581999922195356</v>
      </c>
      <c r="D23" s="57">
        <f t="shared" si="3"/>
        <v>0.08901536944972636</v>
      </c>
      <c r="E23" s="57">
        <f t="shared" si="3"/>
        <v>0.09226990797764581</v>
      </c>
      <c r="F23" s="57">
        <f t="shared" si="3"/>
        <v>0.09558253800385691</v>
      </c>
      <c r="G23" s="57">
        <f t="shared" si="3"/>
        <v>0.09895214358936728</v>
      </c>
      <c r="H23" s="57">
        <f t="shared" si="3"/>
        <v>0.10237757395451712</v>
      </c>
      <c r="I23" s="57">
        <f t="shared" si="3"/>
        <v>0.10585764772624288</v>
      </c>
      <c r="J23" s="57">
        <f t="shared" si="3"/>
        <v>0.10939115711324691</v>
      </c>
      <c r="K23" s="57">
        <f t="shared" si="3"/>
        <v>0.11297687198822266</v>
      </c>
      <c r="L23" s="57">
        <f t="shared" si="3"/>
        <v>0.11661354385837008</v>
      </c>
      <c r="M23" s="58">
        <f t="shared" si="3"/>
        <v>0.12029990970758223</v>
      </c>
      <c r="N23" s="58">
        <f t="shared" si="3"/>
        <v>0.12403469569581303</v>
      </c>
      <c r="O23" s="58">
        <f t="shared" si="3"/>
        <v>0.12781662070326993</v>
      </c>
      <c r="P23" s="46"/>
    </row>
    <row r="24" spans="1:16" ht="18" customHeight="1">
      <c r="A24" s="46"/>
      <c r="B24" s="59">
        <f>B23+1</f>
        <v>17</v>
      </c>
      <c r="C24" s="60">
        <f t="shared" si="3"/>
        <v>0.08219852208909946</v>
      </c>
      <c r="D24" s="61">
        <f t="shared" si="3"/>
        <v>0.08541758333674122</v>
      </c>
      <c r="E24" s="61">
        <f t="shared" si="3"/>
        <v>0.08869914173128617</v>
      </c>
      <c r="F24" s="61">
        <f t="shared" si="3"/>
        <v>0.09204197228060788</v>
      </c>
      <c r="G24" s="61">
        <f t="shared" si="3"/>
        <v>0.09544480423154993</v>
      </c>
      <c r="H24" s="61">
        <f t="shared" si="3"/>
        <v>0.09890632650520455</v>
      </c>
      <c r="I24" s="61">
        <f t="shared" si="3"/>
        <v>0.10242519306166568</v>
      </c>
      <c r="J24" s="61">
        <f t="shared" si="3"/>
        <v>0.10600002816205634</v>
      </c>
      <c r="K24" s="61">
        <f t="shared" si="3"/>
        <v>0.10962943149870921</v>
      </c>
      <c r="L24" s="61">
        <f t="shared" si="3"/>
        <v>0.11331198316754422</v>
      </c>
      <c r="M24" s="62">
        <f t="shared" si="3"/>
        <v>0.11704624845992449</v>
      </c>
      <c r="N24" s="62">
        <f t="shared" si="3"/>
        <v>0.1208307824544861</v>
      </c>
      <c r="O24" s="62">
        <f t="shared" si="3"/>
        <v>0.12466413439263238</v>
      </c>
      <c r="P24" s="46"/>
    </row>
    <row r="25" spans="1:16" ht="18" customHeight="1">
      <c r="A25" s="46"/>
      <c r="B25" s="59">
        <f>B24+1</f>
        <v>18</v>
      </c>
      <c r="C25" s="60">
        <f t="shared" si="3"/>
        <v>0.0789933281443025</v>
      </c>
      <c r="D25" s="61">
        <f t="shared" si="3"/>
        <v>0.08223689753808054</v>
      </c>
      <c r="E25" s="61">
        <f t="shared" si="3"/>
        <v>0.08554622231973609</v>
      </c>
      <c r="F25" s="61">
        <f t="shared" si="3"/>
        <v>0.088919916286047</v>
      </c>
      <c r="G25" s="61">
        <f t="shared" si="3"/>
        <v>0.09235654055287096</v>
      </c>
      <c r="H25" s="61">
        <f t="shared" si="3"/>
        <v>0.09585461034066033</v>
      </c>
      <c r="I25" s="61">
        <f t="shared" si="3"/>
        <v>0.09941260165836208</v>
      </c>
      <c r="J25" s="61">
        <f t="shared" si="3"/>
        <v>0.10302895784150383</v>
      </c>
      <c r="K25" s="61">
        <f t="shared" si="3"/>
        <v>0.10670209590483783</v>
      </c>
      <c r="L25" s="61">
        <f t="shared" si="3"/>
        <v>0.11043041267461458</v>
      </c>
      <c r="M25" s="62">
        <f t="shared" si="3"/>
        <v>0.11421229067033997</v>
      </c>
      <c r="N25" s="62">
        <f t="shared" si="3"/>
        <v>0.1180461037106063</v>
      </c>
      <c r="O25" s="62">
        <f t="shared" si="3"/>
        <v>0.12193022222225669</v>
      </c>
      <c r="P25" s="46"/>
    </row>
    <row r="26" spans="1:16" ht="18" customHeight="1">
      <c r="A26" s="46"/>
      <c r="B26" s="59">
        <f>B25+1</f>
        <v>19</v>
      </c>
      <c r="C26" s="60">
        <f t="shared" si="3"/>
        <v>0.07613861840217756</v>
      </c>
      <c r="D26" s="61">
        <f t="shared" si="3"/>
        <v>0.07940734429105924</v>
      </c>
      <c r="E26" s="61">
        <f t="shared" si="3"/>
        <v>0.0827450103817563</v>
      </c>
      <c r="F26" s="61">
        <f t="shared" si="3"/>
        <v>0.0861500559212259</v>
      </c>
      <c r="G26" s="61">
        <f t="shared" si="3"/>
        <v>0.08962086036166768</v>
      </c>
      <c r="H26" s="61">
        <f t="shared" si="3"/>
        <v>0.09315575172975617</v>
      </c>
      <c r="I26" s="61">
        <f t="shared" si="3"/>
        <v>0.09675301484992613</v>
      </c>
      <c r="J26" s="61">
        <f t="shared" si="3"/>
        <v>0.10041089936238223</v>
      </c>
      <c r="K26" s="61">
        <f t="shared" si="3"/>
        <v>0.1041276274831722</v>
      </c>
      <c r="L26" s="61">
        <f t="shared" si="3"/>
        <v>0.1079014014605041</v>
      </c>
      <c r="M26" s="62">
        <f t="shared" si="3"/>
        <v>0.1117304106884095</v>
      </c>
      <c r="N26" s="62">
        <f t="shared" si="3"/>
        <v>0.11561283844567785</v>
      </c>
      <c r="O26" s="62">
        <f t="shared" si="3"/>
        <v>0.11954686823465593</v>
      </c>
      <c r="P26" s="46"/>
    </row>
    <row r="27" spans="1:16" ht="18" customHeight="1">
      <c r="A27" s="46"/>
      <c r="B27" s="63">
        <f>B26+1</f>
        <v>20</v>
      </c>
      <c r="C27" s="64">
        <f t="shared" si="3"/>
        <v>0.0735817503286289</v>
      </c>
      <c r="D27" s="65">
        <f t="shared" si="3"/>
        <v>0.07687614432404806</v>
      </c>
      <c r="E27" s="65">
        <f t="shared" si="3"/>
        <v>0.08024258719069138</v>
      </c>
      <c r="F27" s="65">
        <f t="shared" si="3"/>
        <v>0.08367933003493311</v>
      </c>
      <c r="G27" s="65">
        <f t="shared" si="3"/>
        <v>0.08718455697685148</v>
      </c>
      <c r="H27" s="65">
        <f t="shared" si="3"/>
        <v>0.09075639535830451</v>
      </c>
      <c r="I27" s="65">
        <f t="shared" si="3"/>
        <v>0.09439292574325578</v>
      </c>
      <c r="J27" s="65">
        <f t="shared" si="3"/>
        <v>0.09809219163233136</v>
      </c>
      <c r="K27" s="65">
        <f t="shared" si="3"/>
        <v>0.10185220882315067</v>
      </c>
      <c r="L27" s="65">
        <f t="shared" si="3"/>
        <v>0.10567097435774885</v>
      </c>
      <c r="M27" s="66">
        <f t="shared" si="3"/>
        <v>0.10954647500822932</v>
      </c>
      <c r="N27" s="66">
        <f t="shared" si="3"/>
        <v>0.11347669526141037</v>
      </c>
      <c r="O27" s="66">
        <f t="shared" si="3"/>
        <v>0.11745962477254586</v>
      </c>
      <c r="P27" s="46"/>
    </row>
    <row r="28" spans="1:16" ht="9" customHeight="1">
      <c r="A28" s="46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6"/>
    </row>
    <row r="29" spans="1:16" ht="18" customHeight="1">
      <c r="A29" s="46"/>
      <c r="B29" s="55">
        <f>B27+1</f>
        <v>21</v>
      </c>
      <c r="C29" s="56">
        <f aca="true" t="shared" si="4" ref="C29:O33">(((1+(C$4/100))^$B29)*((1+(C$4/100))-1))/(((1+(C$4/100))^$B29)-1)</f>
        <v>0.07128010542126796</v>
      </c>
      <c r="D29" s="57">
        <f t="shared" si="4"/>
        <v>0.07460056687304241</v>
      </c>
      <c r="E29" s="57">
        <f t="shared" si="4"/>
        <v>0.0779961071238092</v>
      </c>
      <c r="F29" s="57">
        <f t="shared" si="4"/>
        <v>0.08146477536302976</v>
      </c>
      <c r="G29" s="57">
        <f t="shared" si="4"/>
        <v>0.08500454665438216</v>
      </c>
      <c r="H29" s="57">
        <f t="shared" si="4"/>
        <v>0.08861333425860295</v>
      </c>
      <c r="I29" s="57">
        <f t="shared" si="4"/>
        <v>0.09228900166426912</v>
      </c>
      <c r="J29" s="57">
        <f t="shared" si="4"/>
        <v>0.09602937422586026</v>
      </c>
      <c r="K29" s="57">
        <f t="shared" si="4"/>
        <v>0.0998322503219286</v>
      </c>
      <c r="L29" s="57">
        <f t="shared" si="4"/>
        <v>0.10369541195992416</v>
      </c>
      <c r="M29" s="58">
        <f t="shared" si="4"/>
        <v>0.10761663476789861</v>
      </c>
      <c r="N29" s="58">
        <f t="shared" si="4"/>
        <v>0.1115936973266177</v>
      </c>
      <c r="O29" s="58">
        <f t="shared" si="4"/>
        <v>0.11562438980835635</v>
      </c>
      <c r="P29" s="46"/>
    </row>
    <row r="30" spans="1:16" ht="18" customHeight="1">
      <c r="A30" s="46"/>
      <c r="B30" s="59">
        <f>B29+1</f>
        <v>22</v>
      </c>
      <c r="C30" s="60">
        <f t="shared" si="4"/>
        <v>0.06919881108869042</v>
      </c>
      <c r="D30" s="61">
        <f t="shared" si="4"/>
        <v>0.07254564606193767</v>
      </c>
      <c r="E30" s="61">
        <f t="shared" si="4"/>
        <v>0.07597050855638554</v>
      </c>
      <c r="F30" s="61">
        <f t="shared" si="4"/>
        <v>0.07947123194941415</v>
      </c>
      <c r="G30" s="61">
        <f t="shared" si="4"/>
        <v>0.08304556854760087</v>
      </c>
      <c r="H30" s="61">
        <f t="shared" si="4"/>
        <v>0.08669120431974567</v>
      </c>
      <c r="I30" s="61">
        <f t="shared" si="4"/>
        <v>0.09040577322513403</v>
      </c>
      <c r="J30" s="61">
        <f t="shared" si="4"/>
        <v>0.0941868710094687</v>
      </c>
      <c r="K30" s="61">
        <f t="shared" si="4"/>
        <v>0.0980320683596281</v>
      </c>
      <c r="L30" s="61">
        <f t="shared" si="4"/>
        <v>0.10193892332733824</v>
      </c>
      <c r="M30" s="62">
        <f t="shared" si="4"/>
        <v>0.10590499295055296</v>
      </c>
      <c r="N30" s="62">
        <f t="shared" si="4"/>
        <v>0.10992784401938004</v>
      </c>
      <c r="O30" s="62">
        <f t="shared" si="4"/>
        <v>0.11400506295047955</v>
      </c>
      <c r="P30" s="46"/>
    </row>
    <row r="31" spans="1:16" ht="18" customHeight="1">
      <c r="A31" s="46"/>
      <c r="B31" s="59">
        <f>B30+1</f>
        <v>23</v>
      </c>
      <c r="C31" s="60">
        <f t="shared" si="4"/>
        <v>0.06730905682448274</v>
      </c>
      <c r="D31" s="61">
        <f t="shared" si="4"/>
        <v>0.07068249301377234</v>
      </c>
      <c r="E31" s="61">
        <f t="shared" si="4"/>
        <v>0.07413682192017494</v>
      </c>
      <c r="F31" s="61">
        <f t="shared" si="4"/>
        <v>0.07766964716162154</v>
      </c>
      <c r="G31" s="61">
        <f t="shared" si="4"/>
        <v>0.08127848468878897</v>
      </c>
      <c r="H31" s="61">
        <f t="shared" si="4"/>
        <v>0.08496078024145237</v>
      </c>
      <c r="I31" s="61">
        <f t="shared" si="4"/>
        <v>0.08871392625222363</v>
      </c>
      <c r="J31" s="61">
        <f t="shared" si="4"/>
        <v>0.09253527803872054</v>
      </c>
      <c r="K31" s="61">
        <f t="shared" si="4"/>
        <v>0.09642216915082141</v>
      </c>
      <c r="L31" s="61">
        <f t="shared" si="4"/>
        <v>0.10037192576535062</v>
      </c>
      <c r="M31" s="62">
        <f t="shared" si="4"/>
        <v>0.10438188004569766</v>
      </c>
      <c r="N31" s="62">
        <f t="shared" si="4"/>
        <v>0.10844938240788865</v>
      </c>
      <c r="O31" s="62">
        <f t="shared" si="4"/>
        <v>0.1125718126571047</v>
      </c>
      <c r="P31" s="46"/>
    </row>
    <row r="32" spans="1:16" ht="18" customHeight="1">
      <c r="A32" s="46"/>
      <c r="B32" s="59">
        <f>B31+1</f>
        <v>24</v>
      </c>
      <c r="C32" s="60">
        <f t="shared" si="4"/>
        <v>0.06558683133986903</v>
      </c>
      <c r="D32" s="61">
        <f t="shared" si="4"/>
        <v>0.06898702993777446</v>
      </c>
      <c r="E32" s="61">
        <f t="shared" si="4"/>
        <v>0.07247090075268707</v>
      </c>
      <c r="F32" s="61">
        <f t="shared" si="4"/>
        <v>0.07603580370972599</v>
      </c>
      <c r="G32" s="61">
        <f t="shared" si="4"/>
        <v>0.07967900498354344</v>
      </c>
      <c r="H32" s="61">
        <f t="shared" si="4"/>
        <v>0.08339769750664186</v>
      </c>
      <c r="I32" s="61">
        <f t="shared" si="4"/>
        <v>0.08718902073444054</v>
      </c>
      <c r="J32" s="61">
        <f t="shared" si="4"/>
        <v>0.09105007947221551</v>
      </c>
      <c r="K32" s="61">
        <f t="shared" si="4"/>
        <v>0.09497796160354947</v>
      </c>
      <c r="L32" s="61">
        <f t="shared" si="4"/>
        <v>0.09896975459425582</v>
      </c>
      <c r="M32" s="62">
        <f t="shared" si="4"/>
        <v>0.10302256067901311</v>
      </c>
      <c r="N32" s="62">
        <f t="shared" si="4"/>
        <v>0.10713351066935732</v>
      </c>
      <c r="O32" s="62">
        <f t="shared" si="4"/>
        <v>0.1112997763506879</v>
      </c>
      <c r="P32" s="46"/>
    </row>
    <row r="33" spans="1:16" ht="18" customHeight="1">
      <c r="A33" s="46"/>
      <c r="B33" s="63">
        <f>B32+1</f>
        <v>25</v>
      </c>
      <c r="C33" s="64">
        <f t="shared" si="4"/>
        <v>0.06401196278645462</v>
      </c>
      <c r="D33" s="65">
        <f t="shared" si="4"/>
        <v>0.06743902803869448</v>
      </c>
      <c r="E33" s="65">
        <f t="shared" si="4"/>
        <v>0.07095245729922968</v>
      </c>
      <c r="F33" s="65">
        <f t="shared" si="4"/>
        <v>0.07454935294643843</v>
      </c>
      <c r="G33" s="65">
        <f t="shared" si="4"/>
        <v>0.07822671821227402</v>
      </c>
      <c r="H33" s="65">
        <f t="shared" si="4"/>
        <v>0.08198148108398491</v>
      </c>
      <c r="I33" s="65">
        <f t="shared" si="4"/>
        <v>0.0858105172206657</v>
      </c>
      <c r="J33" s="65">
        <f t="shared" si="4"/>
        <v>0.08971067164944396</v>
      </c>
      <c r="K33" s="65">
        <f t="shared" si="4"/>
        <v>0.0936787790519682</v>
      </c>
      <c r="L33" s="65">
        <f t="shared" si="4"/>
        <v>0.09771168249704333</v>
      </c>
      <c r="M33" s="66">
        <f t="shared" si="4"/>
        <v>0.10180625051857191</v>
      </c>
      <c r="N33" s="66">
        <f t="shared" si="4"/>
        <v>0.10595939247834849</v>
      </c>
      <c r="O33" s="66">
        <f t="shared" si="4"/>
        <v>0.11016807219002092</v>
      </c>
      <c r="P33" s="46"/>
    </row>
    <row r="34" spans="1:16" ht="9" customHeight="1">
      <c r="A34" s="4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46"/>
    </row>
    <row r="35" spans="1:16" ht="18" customHeight="1">
      <c r="A35" s="46"/>
      <c r="B35" s="55">
        <f>B33+1</f>
        <v>26</v>
      </c>
      <c r="C35" s="56">
        <f aca="true" t="shared" si="5" ref="C35:O39">(((1+(C$4/100))^$B35)*((1+(C$4/100))-1))/(((1+(C$4/100))^$B35)-1)</f>
        <v>0.06256738046776433</v>
      </c>
      <c r="D35" s="57">
        <f t="shared" si="5"/>
        <v>0.06602136744983346</v>
      </c>
      <c r="E35" s="57">
        <f t="shared" si="5"/>
        <v>0.06956432067215049</v>
      </c>
      <c r="F35" s="57">
        <f t="shared" si="5"/>
        <v>0.07319307125618164</v>
      </c>
      <c r="G35" s="57">
        <f t="shared" si="5"/>
        <v>0.07690434665029854</v>
      </c>
      <c r="H35" s="57">
        <f t="shared" si="5"/>
        <v>0.08069479827600375</v>
      </c>
      <c r="I35" s="57">
        <f t="shared" si="5"/>
        <v>0.0845610278864637</v>
      </c>
      <c r="J35" s="57">
        <f t="shared" si="5"/>
        <v>0.08849961235781706</v>
      </c>
      <c r="K35" s="57">
        <f t="shared" si="5"/>
        <v>0.09250712669384091</v>
      </c>
      <c r="L35" s="57">
        <f t="shared" si="5"/>
        <v>0.09658016508317298</v>
      </c>
      <c r="M35" s="58">
        <f t="shared" si="5"/>
        <v>0.10071535990380816</v>
      </c>
      <c r="N35" s="58">
        <f t="shared" si="5"/>
        <v>0.10490939862067587</v>
      </c>
      <c r="O35" s="58">
        <f t="shared" si="5"/>
        <v>0.10915903856788318</v>
      </c>
      <c r="P35" s="46"/>
    </row>
    <row r="36" spans="1:16" ht="18" customHeight="1">
      <c r="A36" s="46"/>
      <c r="B36" s="59">
        <f>B35+1</f>
        <v>27</v>
      </c>
      <c r="C36" s="60">
        <f t="shared" si="5"/>
        <v>0.06123854061643574</v>
      </c>
      <c r="D36" s="61">
        <f t="shared" si="5"/>
        <v>0.0647194616277921</v>
      </c>
      <c r="E36" s="61">
        <f t="shared" si="5"/>
        <v>0.06829185986669377</v>
      </c>
      <c r="F36" s="61">
        <f t="shared" si="5"/>
        <v>0.07195228169418434</v>
      </c>
      <c r="G36" s="61">
        <f t="shared" si="5"/>
        <v>0.0756971663294696</v>
      </c>
      <c r="H36" s="61">
        <f t="shared" si="5"/>
        <v>0.07952287759785753</v>
      </c>
      <c r="I36" s="61">
        <f t="shared" si="5"/>
        <v>0.0834257340177892</v>
      </c>
      <c r="J36" s="61">
        <f t="shared" si="5"/>
        <v>0.0874020368997425</v>
      </c>
      <c r="K36" s="61">
        <f t="shared" si="5"/>
        <v>0.09144809620756447</v>
      </c>
      <c r="L36" s="61">
        <f t="shared" si="5"/>
        <v>0.09556025400778123</v>
      </c>
      <c r="M36" s="62">
        <f t="shared" si="5"/>
        <v>0.09973490540255983</v>
      </c>
      <c r="N36" s="62">
        <f t="shared" si="5"/>
        <v>0.10396851690559099</v>
      </c>
      <c r="O36" s="62">
        <f t="shared" si="5"/>
        <v>0.1082576422761781</v>
      </c>
      <c r="P36" s="46"/>
    </row>
    <row r="37" spans="1:16" ht="18" customHeight="1">
      <c r="A37" s="46"/>
      <c r="B37" s="59">
        <f>B36+1</f>
        <v>28</v>
      </c>
      <c r="C37" s="60">
        <f t="shared" si="5"/>
        <v>0.06001297522053715</v>
      </c>
      <c r="D37" s="61">
        <f t="shared" si="5"/>
        <v>0.06352080509324408</v>
      </c>
      <c r="E37" s="61">
        <f t="shared" si="5"/>
        <v>0.06712253041877181</v>
      </c>
      <c r="F37" s="61">
        <f t="shared" si="5"/>
        <v>0.07081439956206989</v>
      </c>
      <c r="G37" s="61">
        <f t="shared" si="5"/>
        <v>0.07459255152919293</v>
      </c>
      <c r="H37" s="61">
        <f t="shared" si="5"/>
        <v>0.07845305217632227</v>
      </c>
      <c r="I37" s="61">
        <f t="shared" si="5"/>
        <v>0.08239192830319901</v>
      </c>
      <c r="J37" s="61">
        <f t="shared" si="5"/>
        <v>0.08640519925371996</v>
      </c>
      <c r="K37" s="61">
        <f t="shared" si="5"/>
        <v>0.0904889057458096</v>
      </c>
      <c r="L37" s="61">
        <f t="shared" si="5"/>
        <v>0.09463913574734907</v>
      </c>
      <c r="M37" s="62">
        <f t="shared" si="5"/>
        <v>0.09885204730225088</v>
      </c>
      <c r="N37" s="62">
        <f t="shared" si="5"/>
        <v>0.10312388828870736</v>
      </c>
      <c r="O37" s="62">
        <f t="shared" si="5"/>
        <v>0.10745101315901442</v>
      </c>
      <c r="P37" s="46"/>
    </row>
    <row r="38" spans="1:16" ht="18" customHeight="1">
      <c r="A38" s="46"/>
      <c r="B38" s="59">
        <f>B37+1</f>
        <v>29</v>
      </c>
      <c r="C38" s="60">
        <f t="shared" si="5"/>
        <v>0.05887993419738416</v>
      </c>
      <c r="D38" s="61">
        <f t="shared" si="5"/>
        <v>0.0624146147442976</v>
      </c>
      <c r="E38" s="61">
        <f t="shared" si="5"/>
        <v>0.06604551485952827</v>
      </c>
      <c r="F38" s="61">
        <f t="shared" si="5"/>
        <v>0.06976857200326919</v>
      </c>
      <c r="G38" s="61">
        <f t="shared" si="5"/>
        <v>0.07357961350879186</v>
      </c>
      <c r="H38" s="61">
        <f t="shared" si="5"/>
        <v>0.07747439760977444</v>
      </c>
      <c r="I38" s="61">
        <f t="shared" si="5"/>
        <v>0.08144865180455023</v>
      </c>
      <c r="J38" s="61">
        <f t="shared" si="5"/>
        <v>0.0854981081290429</v>
      </c>
      <c r="K38" s="61">
        <f t="shared" si="5"/>
        <v>0.08961853503556372</v>
      </c>
      <c r="L38" s="61">
        <f t="shared" si="5"/>
        <v>0.09380576569260707</v>
      </c>
      <c r="M38" s="62">
        <f t="shared" si="5"/>
        <v>0.09805572262797635</v>
      </c>
      <c r="N38" s="62">
        <f t="shared" si="5"/>
        <v>0.10236443873163699</v>
      </c>
      <c r="O38" s="62">
        <f t="shared" si="5"/>
        <v>0.10672807471434817</v>
      </c>
      <c r="P38" s="46"/>
    </row>
    <row r="39" spans="1:16" ht="18" customHeight="1">
      <c r="A39" s="46"/>
      <c r="B39" s="63">
        <f>B38+1</f>
        <v>30</v>
      </c>
      <c r="C39" s="64">
        <f t="shared" si="5"/>
        <v>0.05783009913366135</v>
      </c>
      <c r="D39" s="65">
        <f t="shared" si="5"/>
        <v>0.06139154290859313</v>
      </c>
      <c r="E39" s="65">
        <f t="shared" si="5"/>
        <v>0.06505143508027664</v>
      </c>
      <c r="F39" s="65">
        <f t="shared" si="5"/>
        <v>0.06880538967938951</v>
      </c>
      <c r="G39" s="65">
        <f t="shared" si="5"/>
        <v>0.07264891149004726</v>
      </c>
      <c r="H39" s="65">
        <f t="shared" si="5"/>
        <v>0.07657744224591057</v>
      </c>
      <c r="I39" s="65">
        <f t="shared" si="5"/>
        <v>0.08058640351111127</v>
      </c>
      <c r="J39" s="65">
        <f t="shared" si="5"/>
        <v>0.08467123576763977</v>
      </c>
      <c r="K39" s="65">
        <f t="shared" si="5"/>
        <v>0.08882743338727235</v>
      </c>
      <c r="L39" s="65">
        <f t="shared" si="5"/>
        <v>0.0930505753112676</v>
      </c>
      <c r="M39" s="66">
        <f t="shared" si="5"/>
        <v>0.09733635139088988</v>
      </c>
      <c r="N39" s="66">
        <f t="shared" si="5"/>
        <v>0.10168058445364075</v>
      </c>
      <c r="O39" s="66">
        <f t="shared" si="5"/>
        <v>0.106079248252634</v>
      </c>
      <c r="P39" s="46"/>
    </row>
    <row r="40" spans="1:16" ht="18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</row>
    <row r="41" ht="18" customHeight="1" hidden="1">
      <c r="B41" s="44"/>
    </row>
    <row r="42" ht="18" customHeight="1" hidden="1">
      <c r="B42" s="44"/>
    </row>
    <row r="43" ht="18" customHeight="1" hidden="1">
      <c r="B43" s="44"/>
    </row>
    <row r="44" ht="18" customHeight="1" hidden="1">
      <c r="B44" s="44"/>
    </row>
    <row r="45" ht="18" customHeight="1" hidden="1">
      <c r="B45" s="44"/>
    </row>
    <row r="46" ht="18" customHeight="1" hidden="1">
      <c r="B46" s="44"/>
    </row>
    <row r="47" ht="18" customHeight="1" hidden="1">
      <c r="B47" s="44"/>
    </row>
    <row r="48" ht="18" customHeight="1" hidden="1">
      <c r="B48" s="44"/>
    </row>
    <row r="49" ht="18" customHeight="1" hidden="1">
      <c r="B49" s="44"/>
    </row>
    <row r="50" ht="18" customHeight="1" hidden="1">
      <c r="B50" s="44"/>
    </row>
    <row r="51" ht="18" customHeight="1" hidden="1">
      <c r="B51" s="44"/>
    </row>
    <row r="52" ht="18" customHeight="1" hidden="1">
      <c r="B52" s="44"/>
    </row>
    <row r="53" ht="18" customHeight="1" hidden="1">
      <c r="B53" s="44"/>
    </row>
    <row r="54" ht="18" customHeight="1" hidden="1">
      <c r="B54" s="44"/>
    </row>
    <row r="55" ht="18" customHeight="1" hidden="1">
      <c r="B55" s="44"/>
    </row>
    <row r="56" ht="18" customHeight="1" hidden="1">
      <c r="B56" s="44"/>
    </row>
    <row r="57" ht="18" customHeight="1" hidden="1">
      <c r="B57" s="44"/>
    </row>
    <row r="58" ht="18" customHeight="1" hidden="1">
      <c r="B58" s="44"/>
    </row>
    <row r="59" ht="18" customHeight="1" hidden="1">
      <c r="B59" s="44"/>
    </row>
    <row r="60" ht="18" customHeight="1" hidden="1">
      <c r="B60" s="44"/>
    </row>
    <row r="61" ht="18" customHeight="1" hidden="1">
      <c r="B61" s="44"/>
    </row>
    <row r="62" ht="18" customHeight="1" hidden="1">
      <c r="B62" s="44"/>
    </row>
    <row r="63" ht="18" customHeight="1" hidden="1">
      <c r="B63" s="44"/>
    </row>
    <row r="64" ht="18" customHeight="1" hidden="1">
      <c r="B64" s="44"/>
    </row>
    <row r="65" ht="18" customHeight="1" hidden="1">
      <c r="B65" s="44"/>
    </row>
    <row r="66" ht="18" customHeight="1" hidden="1">
      <c r="B66" s="44"/>
    </row>
    <row r="67" ht="18" customHeight="1" hidden="1">
      <c r="B67" s="44"/>
    </row>
    <row r="68" ht="18" customHeight="1" hidden="1">
      <c r="B68" s="44"/>
    </row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</sheetData>
  <sheetProtection sheet="1" objects="1" scenarios="1"/>
  <printOptions horizontalCentered="1"/>
  <pageMargins left="0.3937007874015748" right="0.3937007874015748" top="0.3937007874015748" bottom="0.1968503937007874" header="0" footer="0"/>
  <pageSetup blackAndWhite="1" fitToHeight="1" fitToWidth="1" horizontalDpi="300" verticalDpi="3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e&amp;wh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Harasleben</dc:creator>
  <cp:keywords/>
  <dc:description/>
  <cp:lastModifiedBy>Wolfgang Harasleben</cp:lastModifiedBy>
  <cp:lastPrinted>2008-04-03T14:43:02Z</cp:lastPrinted>
  <dcterms:created xsi:type="dcterms:W3CDTF">2007-03-26T09:17:59Z</dcterms:created>
  <dcterms:modified xsi:type="dcterms:W3CDTF">2011-03-08T15:44:35Z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